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australiansuper.sharepoint.com/teams/MEXIPP/New Business Quotes/_List of Tenders/Select Sums Insured and Premiums Calc/AusPost/"/>
    </mc:Choice>
  </mc:AlternateContent>
  <xr:revisionPtr revIDLastSave="1027" documentId="8_{C30041D7-62CF-4915-8B59-CEA3091FA957}" xr6:coauthVersionLast="47" xr6:coauthVersionMax="47" xr10:uidLastSave="{46848CD8-6B9F-4A01-96EA-EA7D1B5F8938}"/>
  <workbookProtection workbookAlgorithmName="SHA-512" workbookHashValue="PDAu/gxfMSwxTL0kfE/IjmpGgXELpQ9SH8gT5yIiH4x8VIavVSEo8MdxlvxnJipEypXJ8z90Ut/btUNJq/JG+g==" workbookSaltValue="9pWtBPVpU/xepgadbHyLIQ==" workbookSpinCount="100000" lockStructure="1"/>
  <bookViews>
    <workbookView xWindow="-110" yWindow="-110" windowWidth="23260" windowHeight="12580" tabRatio="733" xr2:uid="{2BACA7B8-42CD-44CF-96B3-5D8F748EC646}"/>
  </bookViews>
  <sheets>
    <sheet name="Summary" sheetId="18" r:id="rId1"/>
    <sheet name="Calculations" sheetId="3" state="veryHidden" r:id="rId2"/>
    <sheet name="Staging" sheetId="15" state="veryHidden" r:id="rId3"/>
    <sheet name="Rates 2020-M1" sheetId="19" state="veryHidden" r:id="rId4"/>
    <sheet name="Rates 2020-M2" sheetId="22" state="veryHidden" r:id="rId5"/>
    <sheet name="Rates 2020-F1" sheetId="21" state="veryHidden" r:id="rId6"/>
    <sheet name="Rates 2020-F2" sheetId="23" state="veryHidden" r:id="rId7"/>
  </sheets>
  <externalReferences>
    <externalReference r:id="rId8"/>
    <externalReference r:id="rId9"/>
  </externalReferences>
  <definedNames>
    <definedName name="_AMO_UniqueIdentifier" localSheetId="3" hidden="1">"'ea0a5d30-3853-44ee-9770-187069bbc253'"</definedName>
    <definedName name="_AMO_UniqueIdentifier" hidden="1">"'b36bc8c7-dcf1-425e-8dd9-1f929809a8f3'"</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xlnm._FilterDatabase" hidden="1">#REF!</definedName>
    <definedName name="_Key1" localSheetId="3"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[1]Data!#REF!</definedName>
    <definedName name="_Sort" hidden="1">[2]Data!#REF!</definedName>
    <definedName name="AS2DocOpenMode" hidden="1">"AS2DocumentEdit"</definedName>
    <definedName name="Data_Ages" localSheetId="0">#REF!</definedName>
    <definedName name="Data_Ages">#REF!</definedName>
    <definedName name="Data_BenefitCodes" localSheetId="0">#REF!</definedName>
    <definedName name="Data_BenefitCodes">#REF!</definedName>
    <definedName name="Data_Rates" localSheetId="0">#REF!</definedName>
    <definedName name="Data_Rat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wrn.GLA._.Summary_rates." hidden="1">{"GLA Summary",#N/A,FALSE,"GL Summary";"Dth &amp; TPD Rates",#N/A,FALSE,"GLA Rate Table"}</definedName>
    <definedName name="wrn.GLA_SCI._.Summary." hidden="1">{"SCI Summary",#N/A,FALSE,"SCI Summary";"GLA Summary",#N/A,FALSE,"GL Summary"}</definedName>
    <definedName name="wrn.GLA_SCI._.summary_rates." hidden="1">{"SCI Summary",#N/A,FALSE,"SCI Summary";"GLA Summary",#N/A,FALSE,"GL Summary";"sci rates",#N/A,FALSE,"SCI Rate Table";"Dth &amp; TPD Rates",#N/A,FALSE,"GLA Rate Table"}</definedName>
    <definedName name="wrn.Quote._.all." hidden="1">{"Data All",#N/A,FALSE,"Data";"Quote",#N/A,FALSE,"Quote"}</definedName>
    <definedName name="wrn.Quote._.EnhSCI." hidden="1">{"Data Enhanced SCI",#N/A,FALSE,"Data";"Quote",#N/A,FALSE,"Quote"}</definedName>
    <definedName name="wrn.Quote._.GLA." hidden="1">{"Data GLA",#N/A,FALSE,"Data";"Quote",#N/A,FALSE,"Quote"}</definedName>
    <definedName name="wrn.Quote._.GLA_SCI." hidden="1">{"Data GLA &amp; SCI",#N/A,FALSE,"Data";"Quote",#N/A,FALSE,"Quote"}</definedName>
    <definedName name="wrn.Quote._.SCI." hidden="1">{"Data SCI",#N/A,FALSE,"Data";"Quote",#N/A,FALSE,"Quote"}</definedName>
    <definedName name="wrn.SCI._.Summary_rates." hidden="1">{"SCI Summary",#N/A,FALSE,"SCI Summary";"sci rates",#N/A,FALSE,"SCI Rate Table"}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3" l="1"/>
  <c r="C3" i="3" l="1"/>
  <c r="E65" i="3" l="1"/>
  <c r="E64" i="3"/>
  <c r="E61" i="3"/>
  <c r="D61" i="3"/>
  <c r="C61" i="3"/>
  <c r="C14" i="3"/>
  <c r="C13" i="3"/>
  <c r="C12" i="3"/>
  <c r="C10" i="3"/>
  <c r="C9" i="3"/>
  <c r="E66" i="3" l="1"/>
  <c r="C46" i="3"/>
  <c r="D46" i="3"/>
  <c r="C11" i="3"/>
  <c r="D43" i="3" l="1"/>
  <c r="C70" i="3" l="1"/>
  <c r="E70" i="3"/>
  <c r="D70" i="3"/>
  <c r="K12" i="18" s="1"/>
  <c r="I19" i="18" l="1"/>
  <c r="K18" i="18"/>
  <c r="K11" i="18"/>
  <c r="I13" i="18"/>
  <c r="C2" i="3" l="1"/>
  <c r="C4" i="3" l="1" a="1"/>
  <c r="C4" i="3" s="1"/>
  <c r="D3" i="3" s="1"/>
  <c r="D33" i="3"/>
  <c r="C39" i="3" l="1"/>
  <c r="E23" i="3"/>
  <c r="D4" i="3" a="1"/>
  <c r="D4" i="3" s="1"/>
  <c r="E25" i="3"/>
  <c r="E22" i="3"/>
  <c r="D37" i="3"/>
  <c r="D23" i="3"/>
  <c r="C22" i="3"/>
  <c r="E21" i="3"/>
  <c r="E20" i="3" s="1"/>
  <c r="E33" i="3"/>
  <c r="C33" i="3"/>
  <c r="D22" i="3"/>
  <c r="E19" i="3"/>
  <c r="C37" i="3"/>
  <c r="C23" i="3"/>
  <c r="D32" i="3"/>
  <c r="D24" i="3"/>
  <c r="C34" i="3"/>
  <c r="C35" i="3" s="1"/>
  <c r="C36" i="3" s="1"/>
  <c r="E26" i="3"/>
  <c r="D19" i="3"/>
  <c r="D31" i="3" s="1"/>
  <c r="C24" i="3"/>
  <c r="C21" i="3"/>
  <c r="C20" i="3" s="1"/>
  <c r="D34" i="3"/>
  <c r="C30" i="3"/>
  <c r="E24" i="3"/>
  <c r="E30" i="3"/>
  <c r="C32" i="3"/>
  <c r="D30" i="3"/>
  <c r="E32" i="3"/>
  <c r="D21" i="3"/>
  <c r="D20" i="3" s="1"/>
  <c r="C15" i="3"/>
  <c r="C16" i="3" s="1"/>
  <c r="C19" i="3"/>
  <c r="C31" i="3" s="1"/>
  <c r="E46" i="3" l="1"/>
  <c r="H47" i="3"/>
  <c r="H49" i="3"/>
  <c r="H48" i="3"/>
  <c r="D42" i="3"/>
  <c r="C42" i="3"/>
  <c r="E41" i="3"/>
  <c r="E42" i="3" s="1"/>
  <c r="E68" i="3"/>
  <c r="E29" i="3" s="1"/>
  <c r="E56" i="3" s="1"/>
  <c r="C29" i="3"/>
  <c r="C52" i="3" s="1"/>
  <c r="D68" i="3"/>
  <c r="D69" i="3" s="1"/>
  <c r="D35" i="3"/>
  <c r="D36" i="3" s="1"/>
  <c r="C68" i="3"/>
  <c r="C69" i="3" s="1"/>
  <c r="E10" i="18"/>
  <c r="C15" i="18"/>
  <c r="C17" i="18"/>
  <c r="E31" i="3"/>
  <c r="E20" i="18"/>
  <c r="E21" i="18" s="1"/>
  <c r="E43" i="3"/>
  <c r="D48" i="3"/>
  <c r="C49" i="3"/>
  <c r="D49" i="3"/>
  <c r="E69" i="3" l="1"/>
  <c r="D29" i="3"/>
  <c r="D52" i="3" s="1"/>
  <c r="C56" i="3"/>
  <c r="E52" i="3"/>
  <c r="D62" i="3"/>
  <c r="J12" i="18" s="1"/>
  <c r="C62" i="3"/>
  <c r="J11" i="18" s="1"/>
  <c r="F23" i="18"/>
  <c r="E71" i="3"/>
  <c r="C48" i="3"/>
  <c r="C47" i="3"/>
  <c r="D47" i="3"/>
  <c r="C53" i="3" l="1"/>
  <c r="D53" i="3"/>
  <c r="C57" i="3"/>
  <c r="F12" i="18" s="1"/>
  <c r="E58" i="3"/>
  <c r="E25" i="18" s="1"/>
  <c r="G23" i="18" s="1"/>
  <c r="C58" i="3"/>
  <c r="E13" i="18" s="1"/>
  <c r="G11" i="18" s="1"/>
  <c r="D56" i="3"/>
  <c r="C71" i="3"/>
  <c r="F11" i="18"/>
  <c r="E47" i="3"/>
  <c r="E48" i="3"/>
  <c r="D58" i="3" l="1"/>
  <c r="E17" i="18" s="1"/>
  <c r="G15" i="18" s="1"/>
  <c r="F15" i="18"/>
  <c r="D57" i="3"/>
  <c r="F16" i="18" s="1"/>
  <c r="D71" i="3"/>
  <c r="E57" i="3"/>
  <c r="F24" i="18" s="1"/>
  <c r="E53" i="3"/>
  <c r="E49" i="3"/>
  <c r="E62" i="3" l="1"/>
  <c r="J1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<sst xmlns="http://schemas.openxmlformats.org/spreadsheetml/2006/main" count="509" uniqueCount="240">
  <si>
    <r>
      <rPr>
        <b/>
        <sz val="22"/>
        <color rgb="FF171C94"/>
        <rFont val="Arial"/>
        <family val="2"/>
      </rPr>
      <t xml:space="preserve">Insurance calculator for Australia Post employees 
in AustralianSuper Select
</t>
    </r>
    <r>
      <rPr>
        <sz val="12"/>
        <color rgb="FF171C94"/>
        <rFont val="Arial"/>
        <family val="2"/>
      </rPr>
      <t>Rates are valid as at 1 October 2022</t>
    </r>
  </si>
  <si>
    <r>
      <t xml:space="preserve">Use this calculator to understand your basic cover amount and the cost of it in AustralianSuper Select for Australia Post employees. You can also calculate the cost of any amount of cover. Eligibility and terms and conditions apply. 
If you’re an existing AustralianSuper member and not in AustralianSuper Select for Australia Post employees, please refer to the relevant Product Disclosure Statement for your plan. See below for additional important information. 
</t>
    </r>
    <r>
      <rPr>
        <b/>
        <sz val="18"/>
        <color rgb="FFEB6800"/>
        <rFont val="Arial"/>
        <family val="2"/>
      </rPr>
      <t>Enter your details in the orange fields to reveal cover and costs in the white fields.</t>
    </r>
  </si>
  <si>
    <t>A. Your details (complete all orange fields)</t>
  </si>
  <si>
    <t>B. Basic cover and the cost of it</t>
  </si>
  <si>
    <t>C. Cost of any amount of cover</t>
  </si>
  <si>
    <t xml:space="preserve">Enter your details in the orange fields below. Basic cover and costs appear in Section B. </t>
  </si>
  <si>
    <t>What's my basic cover and how much will it cost?</t>
  </si>
  <si>
    <t>What’s the cost of the additional cover that I request?</t>
  </si>
  <si>
    <t xml:space="preserve">Insurance Category
Category 1 - Executive and office-based employees
Category 2 - Non-office-based employees
Category 3 - Transferring APSP Decipha office-based employees (closed)
Category 4 - Transferring APSP Decipha non-office-based employees (closed)
</t>
  </si>
  <si>
    <t>If you would like to know the cost for a specific amount of cover, 
please enter your details in the orange fields in Section A and the cover amounts you want to calculate in the orange fields in Section C below.</t>
  </si>
  <si>
    <t>Basic Death and Total &amp; Permanent Disablement (TPD) cover and costs</t>
  </si>
  <si>
    <t>Specified cover amounts and costs</t>
  </si>
  <si>
    <t>Date of birth</t>
  </si>
  <si>
    <t>Your Death and TPD cover is based on the following formula:</t>
  </si>
  <si>
    <t>Death Cover amount</t>
  </si>
  <si>
    <r>
      <rPr>
        <sz val="11"/>
        <color rgb="FF53565A"/>
        <rFont val="Arial Bold"/>
      </rPr>
      <t>Annual (before-tax) salary*</t>
    </r>
    <r>
      <rPr>
        <sz val="11"/>
        <color rgb="FF53565A"/>
        <rFont val="Arial"/>
        <family val="2"/>
      </rPr>
      <t>, excluding employer super contributions</t>
    </r>
  </si>
  <si>
    <t>TPD Cover amount</t>
  </si>
  <si>
    <t>Blue Collar</t>
  </si>
  <si>
    <t>Death cover amount:</t>
  </si>
  <si>
    <t>Weekly cost of Death cover</t>
  </si>
  <si>
    <t>Gender</t>
  </si>
  <si>
    <t>Weekly cost of cover:</t>
  </si>
  <si>
    <t>Weekly cost of TPD cover</t>
  </si>
  <si>
    <t>Work Rating</t>
  </si>
  <si>
    <r>
      <t xml:space="preserve">Your </t>
    </r>
    <r>
      <rPr>
        <b/>
        <sz val="11"/>
        <color rgb="FF53565A"/>
        <rFont val="Arial"/>
        <family val="2"/>
      </rPr>
      <t>category work rating</t>
    </r>
    <r>
      <rPr>
        <sz val="11"/>
        <color rgb="FF53565A"/>
        <rFont val="Arial"/>
        <family val="2"/>
      </rPr>
      <t xml:space="preserve"> (unique to your Select employer) is</t>
    </r>
  </si>
  <si>
    <t>TPD cover amount:</t>
  </si>
  <si>
    <t>Monthly Income Protection amount</t>
  </si>
  <si>
    <t xml:space="preserve">If your category and individual work ratings are different, we’ll apply the work rating that’s less expensive to calculate the cost of your cover. </t>
  </si>
  <si>
    <t>Please select a benefit payment period</t>
  </si>
  <si>
    <r>
      <t xml:space="preserve">This is your </t>
    </r>
    <r>
      <rPr>
        <b/>
        <sz val="11"/>
        <color rgb="FF53565A"/>
        <rFont val="Arial"/>
        <family val="2"/>
      </rPr>
      <t>applied</t>
    </r>
    <r>
      <rPr>
        <sz val="11"/>
        <color rgb="FF53565A"/>
        <rFont val="Arial"/>
        <family val="2"/>
      </rPr>
      <t xml:space="preserve"> work rating:</t>
    </r>
  </si>
  <si>
    <t>Please select a waiting period</t>
  </si>
  <si>
    <t>60 days</t>
  </si>
  <si>
    <t>Basic Income Protection and costs</t>
  </si>
  <si>
    <t>Weekly cost of Income Protection</t>
  </si>
  <si>
    <t>Your Monthly Income Protection is based on the following formula:</t>
  </si>
  <si>
    <t>* If your basic cover is salary based, your employer will provide us with your salary to calculate your basic cover.</t>
  </si>
  <si>
    <t>You may be required to provide detailed health information for the Insurer 
to consider if you apply for cover. Terms and conditions apply.</t>
  </si>
  <si>
    <t xml:space="preserve"> </t>
  </si>
  <si>
    <t>Monthly Income Protection amount:</t>
  </si>
  <si>
    <r>
      <rPr>
        <b/>
        <sz val="11"/>
        <color rgb="FF53565A"/>
        <rFont val="Arial"/>
        <family val="2"/>
      </rPr>
      <t>Important information</t>
    </r>
    <r>
      <rPr>
        <sz val="11"/>
        <color rgb="FF53565A"/>
        <rFont val="Arial"/>
        <family val="2"/>
      </rPr>
      <t xml:space="preserve">
This calculator shows the cost of insurance and the basic cover amount you may be eligible for in AustralianSuper Select. 
The outcome produced is illustrative only and should not be relied upon as a guarantee. It does not reflect your ability to obtain the level of cover presented as this may be subject to underwriting assessment and approval, premium loadings and/or policy exclusions. The calculator does not take into account your personal objectives, situation or needs.
You should read the information about Select and insurance in our AustralianSuper Select Product Disclosure Statement, AustralianSuper Select Employee booklet and Insurance in your super guide for Select members at </t>
    </r>
    <r>
      <rPr>
        <b/>
        <sz val="11"/>
        <color rgb="FF53565A"/>
        <rFont val="Arial"/>
        <family val="2"/>
      </rPr>
      <t>australiansuper.com/AustraliaPost</t>
    </r>
    <r>
      <rPr>
        <sz val="11"/>
        <color rgb="FF53565A"/>
        <rFont val="Arial"/>
        <family val="2"/>
      </rPr>
      <t>. They detail important terms and conditions about insurance, including costs, your eligibility for cover, how much you can apply for, what you’re covered for, when it starts and stops, active employment, limited cover and exclusions, your insurance options, and what happens if you leave your employer. Your eligibility to claim for benefits will be determined by the Insurer in line with our insurance policy terms and conditions. TAL Life Limited ABN 70 050 109 450 AFSL 237848, is the Insurer for all insurance cover provided through AustralianSuper to its members.
This calculator is not intended to influence your decision about your super or any financial product. Before making financial decisions, it’s important you evaluate the appropriateness of insurance to your financial circumstances. You should consider the cost of cover over time as this may impact the amount of money you have in retirement. The higher the premiums the less savings you will have available for your income when you stop working.
Issued by AustralianSuper Pty Ltd ABN 94 006 457 987, AFSL 233788, the Trustee of AustralianSuper ABN 65 714 394 898.  
Last updated August 2022.</t>
    </r>
  </si>
  <si>
    <t>Contact us</t>
  </si>
  <si>
    <r>
      <rPr>
        <b/>
        <sz val="18"/>
        <color rgb="FF171C94"/>
        <rFont val="Arial"/>
        <family val="2"/>
      </rPr>
      <t xml:space="preserve">Call </t>
    </r>
    <r>
      <rPr>
        <sz val="18"/>
        <color rgb="FF171C94"/>
        <rFont val="Arial"/>
        <family val="2"/>
      </rPr>
      <t xml:space="preserve">    1300 667 387 </t>
    </r>
  </si>
  <si>
    <r>
      <rPr>
        <b/>
        <sz val="18"/>
        <color rgb="FF171C94"/>
        <rFont val="Arial"/>
        <family val="2"/>
      </rPr>
      <t>Email</t>
    </r>
    <r>
      <rPr>
        <sz val="18"/>
        <color rgb="FF171C94"/>
        <rFont val="Arial"/>
        <family val="2"/>
      </rPr>
      <t xml:space="preserve">  as.select@australiansuper.com</t>
    </r>
  </si>
  <si>
    <r>
      <rPr>
        <b/>
        <sz val="18"/>
        <color rgb="FF171C94"/>
        <rFont val="Arial"/>
        <family val="2"/>
      </rPr>
      <t>Web</t>
    </r>
    <r>
      <rPr>
        <sz val="18"/>
        <color rgb="FF171C94"/>
        <rFont val="Arial"/>
        <family val="2"/>
      </rPr>
      <t xml:space="preserve">    australiansuper.com/select</t>
    </r>
  </si>
  <si>
    <t>Employer</t>
  </si>
  <si>
    <t>REMOVE THIS ON EMPLOYER SHEETS</t>
  </si>
  <si>
    <t>% Occupation loading factor from STD</t>
  </si>
  <si>
    <t>Category</t>
  </si>
  <si>
    <t>Cell Fill Colour Key:</t>
  </si>
  <si>
    <t>White Collar</t>
  </si>
  <si>
    <t>Professional</t>
  </si>
  <si>
    <t>Category Name</t>
  </si>
  <si>
    <t>White</t>
  </si>
  <si>
    <t>Calculated on Sheet</t>
  </si>
  <si>
    <t>Death</t>
  </si>
  <si>
    <t>Orange</t>
  </si>
  <si>
    <t>Member Input Sheet</t>
  </si>
  <si>
    <t>TPD</t>
  </si>
  <si>
    <t>Yellow</t>
  </si>
  <si>
    <t>Staging Sheet</t>
  </si>
  <si>
    <t>2-year benefit period IP</t>
  </si>
  <si>
    <t>Blue</t>
  </si>
  <si>
    <t>Rates Sheet(s)</t>
  </si>
  <si>
    <t>5-year benefit period IP</t>
  </si>
  <si>
    <t>Member Details:</t>
  </si>
  <si>
    <t>To-age-65 IP</t>
  </si>
  <si>
    <t>Today's Date</t>
  </si>
  <si>
    <t>Date of Birth</t>
  </si>
  <si>
    <t>Age Last Birthday</t>
  </si>
  <si>
    <t>Annual Salary</t>
  </si>
  <si>
    <t>Individual Work Rating</t>
  </si>
  <si>
    <t>Category Work Rating</t>
  </si>
  <si>
    <t>Best Work Rating</t>
  </si>
  <si>
    <t>Basic Cover Details:</t>
  </si>
  <si>
    <t>D</t>
  </si>
  <si>
    <t>IP</t>
  </si>
  <si>
    <t>Cover</t>
  </si>
  <si>
    <t>DTPD Designs:</t>
  </si>
  <si>
    <t>IP Designs:</t>
  </si>
  <si>
    <t>Type</t>
  </si>
  <si>
    <t>No basic cover</t>
  </si>
  <si>
    <t>Design</t>
  </si>
  <si>
    <t>Fixed</t>
  </si>
  <si>
    <t>Cessation_Age</t>
  </si>
  <si>
    <t>Age Based Scale</t>
  </si>
  <si>
    <t>AAL</t>
  </si>
  <si>
    <t>Multiple of Age Based Scale</t>
  </si>
  <si>
    <t>Max</t>
  </si>
  <si>
    <t>% x Sal x FYS</t>
  </si>
  <si>
    <t>% x Salary</t>
  </si>
  <si>
    <t>IP_Benfit_Period</t>
  </si>
  <si>
    <t>Multiple of Salary</t>
  </si>
  <si>
    <t>IP_Waiting_Period</t>
  </si>
  <si>
    <t>Sums Insured Variables</t>
  </si>
  <si>
    <t>Sums Insured (unrounded)</t>
  </si>
  <si>
    <t>Aged Based Scale</t>
  </si>
  <si>
    <t>AgeBasedMultiple</t>
  </si>
  <si>
    <t>%</t>
  </si>
  <si>
    <t>FYS</t>
  </si>
  <si>
    <t>Future Service End Date</t>
  </si>
  <si>
    <t>Years of Future Service</t>
  </si>
  <si>
    <t>Multiple</t>
  </si>
  <si>
    <t>Rate_Type</t>
  </si>
  <si>
    <t>Rate Table</t>
  </si>
  <si>
    <t>Occupation Loading Factors</t>
  </si>
  <si>
    <t>Basic Cover</t>
  </si>
  <si>
    <t>Selected IP</t>
  </si>
  <si>
    <t>Weekly Rates</t>
  </si>
  <si>
    <t>Death Cover</t>
  </si>
  <si>
    <t>TPD Cover</t>
  </si>
  <si>
    <t>IP Cover</t>
  </si>
  <si>
    <t>Codes</t>
  </si>
  <si>
    <t>Location</t>
  </si>
  <si>
    <t>Rates</t>
  </si>
  <si>
    <t>Without AAL</t>
  </si>
  <si>
    <t>Age</t>
  </si>
  <si>
    <t>Fixed Cover</t>
  </si>
  <si>
    <t>With AAL</t>
  </si>
  <si>
    <t>Sum Insured</t>
  </si>
  <si>
    <t>Weekly premium</t>
  </si>
  <si>
    <t>Disclaimer?</t>
  </si>
  <si>
    <t>&lt;</t>
  </si>
  <si>
    <t>Selected Benefit Period</t>
  </si>
  <si>
    <t>Selected Waiting Period</t>
  </si>
  <si>
    <t>Non-Default Design</t>
  </si>
  <si>
    <t>Default Cover ends at age</t>
  </si>
  <si>
    <t>Default Cover End Age Check</t>
  </si>
  <si>
    <t>Specific Cover Age Check</t>
  </si>
  <si>
    <t>Over AAL Check</t>
  </si>
  <si>
    <t>AusPost</t>
  </si>
  <si>
    <t>IP List</t>
  </si>
  <si>
    <t># of Categories</t>
  </si>
  <si>
    <t>30 days</t>
  </si>
  <si>
    <t>Employer-Category</t>
  </si>
  <si>
    <t>AusPost-1</t>
  </si>
  <si>
    <t>AusPost-2</t>
  </si>
  <si>
    <t>AusPost-3</t>
  </si>
  <si>
    <t>AusPost-4</t>
  </si>
  <si>
    <t>AusPost-5</t>
  </si>
  <si>
    <t>90 days</t>
  </si>
  <si>
    <t>E-C Listing Match</t>
  </si>
  <si>
    <t/>
  </si>
  <si>
    <t>Executive and office-based employees</t>
  </si>
  <si>
    <t>Non-office-based employees</t>
  </si>
  <si>
    <t>Transferring APSP Decipha office-based employees</t>
  </si>
  <si>
    <t>Transferring APSP Decipha non-office-based employees</t>
  </si>
  <si>
    <t>Gendered</t>
  </si>
  <si>
    <t>Work_Rating</t>
  </si>
  <si>
    <t>PRO</t>
  </si>
  <si>
    <t>D_Design</t>
  </si>
  <si>
    <t>D_Cessation_Age</t>
  </si>
  <si>
    <t>D_Fixed</t>
  </si>
  <si>
    <t>D_AgeBasedMultiple</t>
  </si>
  <si>
    <t>D_%</t>
  </si>
  <si>
    <t>D_FYS</t>
  </si>
  <si>
    <t>D_Multiple</t>
  </si>
  <si>
    <t>D_AAL</t>
  </si>
  <si>
    <t>D_Max</t>
  </si>
  <si>
    <t>TPD_Design</t>
  </si>
  <si>
    <t>TPD_Cessation_Age</t>
  </si>
  <si>
    <t>TPD_Fixed</t>
  </si>
  <si>
    <t>TPD_AgeBasedMultiple</t>
  </si>
  <si>
    <t>TPD_%</t>
  </si>
  <si>
    <t>TPD_FYS</t>
  </si>
  <si>
    <t>TPD_Multiple</t>
  </si>
  <si>
    <t>TPD_AAL</t>
  </si>
  <si>
    <t>TPD_Max</t>
  </si>
  <si>
    <t>IP_Design</t>
  </si>
  <si>
    <t>IP_Cessation_Age</t>
  </si>
  <si>
    <t>IP_Fixed</t>
  </si>
  <si>
    <t>IP_AgeBasedMultiple</t>
  </si>
  <si>
    <t>IP_%</t>
  </si>
  <si>
    <t>IP_AAL</t>
  </si>
  <si>
    <t>n/a</t>
  </si>
  <si>
    <t>IP_Max</t>
  </si>
  <si>
    <t>Death Design</t>
  </si>
  <si>
    <t>15% x Salary x Future Service to age 70</t>
  </si>
  <si>
    <t>10% x Salary x Future Service to age 65</t>
  </si>
  <si>
    <t>0 x Salary</t>
  </si>
  <si>
    <t>TPD Design</t>
  </si>
  <si>
    <t>Income Protection Design</t>
  </si>
  <si>
    <t>85% x Salary</t>
  </si>
  <si>
    <t>0% x Salary</t>
  </si>
  <si>
    <t>AusPost Select Rates for Professional Collar Work Rating - Males</t>
  </si>
  <si>
    <t>M</t>
  </si>
  <si>
    <t>Weekly premium per $10,000 sum insured (Death and TPD) and per $100 of monthly benefit (IP)</t>
  </si>
  <si>
    <t>1</t>
  </si>
  <si>
    <t>Rounded to 3 decimals for Death and TPD and 3 decimals for IP</t>
  </si>
  <si>
    <t>Age Attained</t>
  </si>
  <si>
    <t>DEATH AND TPD</t>
  </si>
  <si>
    <t>T</t>
  </si>
  <si>
    <t>SE_PRF_D_M_1</t>
  </si>
  <si>
    <t>SE_PRF_T_M_1</t>
  </si>
  <si>
    <t>SE_PRF_2_30_M_1</t>
  </si>
  <si>
    <t>SE_PRF_2_60_M_1</t>
  </si>
  <si>
    <t>SE_PRF_2_90_M_1</t>
  </si>
  <si>
    <t>SE_PRF_5_30_M_1</t>
  </si>
  <si>
    <t>SE_PRF_5_60_M_1</t>
  </si>
  <si>
    <t>SE_PRF_5_90_M_1</t>
  </si>
  <si>
    <t>SE_PRF_65_30_M_1</t>
  </si>
  <si>
    <t>SE_PRF_65_60_M_1</t>
  </si>
  <si>
    <t>SE_PRF_65_90_M_1</t>
  </si>
  <si>
    <t>2</t>
  </si>
  <si>
    <t>SE_PRF_D_M_2</t>
  </si>
  <si>
    <t>SE_PRF_T_M_2</t>
  </si>
  <si>
    <t>SE_PRF_2_30_M_2</t>
  </si>
  <si>
    <t>SE_PRF_2_60_M_2</t>
  </si>
  <si>
    <t>SE_PRF_2_90_M_2</t>
  </si>
  <si>
    <t>SE_PRF_5_30_M_2</t>
  </si>
  <si>
    <t>SE_PRF_5_60_M_2</t>
  </si>
  <si>
    <t>SE_PRF_5_90_M_2</t>
  </si>
  <si>
    <t>SE_PRF_65_30_M_2</t>
  </si>
  <si>
    <t>SE_PRF_65_60_M_2</t>
  </si>
  <si>
    <t>SE_PRF_65_90_M_2</t>
  </si>
  <si>
    <t>AusPost Select Rates for Professional Collar Work Rating - Females</t>
  </si>
  <si>
    <t>F</t>
  </si>
  <si>
    <t>SE_PRF_D_F_1</t>
  </si>
  <si>
    <t>SE_PRF_T_F_1</t>
  </si>
  <si>
    <t>SE_PRF_2_30_F_1</t>
  </si>
  <si>
    <t>SE_PRF_2_60_F_1</t>
  </si>
  <si>
    <t>SE_PRF_2_90_F_1</t>
  </si>
  <si>
    <t>SE_PRF_5_30_F_1</t>
  </si>
  <si>
    <t>SE_PRF_5_60_F_1</t>
  </si>
  <si>
    <t>SE_PRF_5_90_F_1</t>
  </si>
  <si>
    <t>SE_PRF_65_30_F_1</t>
  </si>
  <si>
    <t>SE_PRF_65_60_F_1</t>
  </si>
  <si>
    <t>SE_PRF_65_90_F_1</t>
  </si>
  <si>
    <t>SE_PRF_D_F_2</t>
  </si>
  <si>
    <t>SE_PRF_T_F_2</t>
  </si>
  <si>
    <t>SE_PRF_2_30_F_2</t>
  </si>
  <si>
    <t>SE_PRF_2_60_F_2</t>
  </si>
  <si>
    <t>SE_PRF_2_90_F_2</t>
  </si>
  <si>
    <t>SE_PRF_5_30_F_2</t>
  </si>
  <si>
    <t>SE_PRF_5_60_F_2</t>
  </si>
  <si>
    <t>SE_PRF_5_90_F_2</t>
  </si>
  <si>
    <t>SE_PRF_65_30_F_2</t>
  </si>
  <si>
    <t>SE_PRF_65_60_F_2</t>
  </si>
  <si>
    <t>SE_PRF_65_90_F_2</t>
  </si>
  <si>
    <r>
      <rPr>
        <sz val="11"/>
        <color rgb="FF53565A"/>
        <rFont val="Arial"/>
        <family val="2"/>
      </rPr>
      <t xml:space="preserve">The work rating you have is one of the factors that impacts the cost of your insurance cover. For more information on work ratings see the </t>
    </r>
    <r>
      <rPr>
        <i/>
        <sz val="11"/>
        <color rgb="FF53565A"/>
        <rFont val="Arial"/>
        <family val="2"/>
      </rPr>
      <t>AustralianSuper Select for Australia Post employees booklet</t>
    </r>
    <r>
      <rPr>
        <sz val="11"/>
        <color rgb="FF53565A"/>
        <rFont val="Arial"/>
        <family val="2"/>
      </rPr>
      <t xml:space="preserve"> at </t>
    </r>
    <r>
      <rPr>
        <b/>
        <sz val="11"/>
        <color rgb="FF53565A"/>
        <rFont val="Arial"/>
        <family val="2"/>
      </rPr>
      <t>australiansuper.com/AustraliaPost</t>
    </r>
  </si>
  <si>
    <r>
      <rPr>
        <b/>
        <sz val="11"/>
        <color rgb="FF53565A"/>
        <rFont val="Arial"/>
        <family val="2"/>
      </rPr>
      <t xml:space="preserve">Note: </t>
    </r>
    <r>
      <rPr>
        <sz val="11"/>
        <color rgb="FF53565A"/>
        <rFont val="Arial"/>
        <family val="2"/>
      </rPr>
      <t xml:space="preserve">Basic cover shown below may be subject to automatic limits, age and other eligibility conditions. The cover amounts below are not capped at the automatic limits, and you may be required to provide detailed health information to the Insurer if your cover reaches these limits. If your basic cover is salary based, your employer will provide us with your salary to calculate your basic cover. Your employer will also advise us of the insurance category you're in. See the </t>
    </r>
    <r>
      <rPr>
        <i/>
        <sz val="11"/>
        <color rgb="FF53565A"/>
        <rFont val="Arial"/>
        <family val="2"/>
      </rPr>
      <t>AustralianSuper Select for Australia Post employees booklet</t>
    </r>
    <r>
      <rPr>
        <sz val="11"/>
        <color rgb="FF53565A"/>
        <rFont val="Arial"/>
        <family val="2"/>
      </rPr>
      <t xml:space="preserve"> at </t>
    </r>
    <r>
      <rPr>
        <b/>
        <sz val="11"/>
        <color rgb="FF53565A"/>
        <rFont val="Arial"/>
        <family val="2"/>
      </rPr>
      <t>australiansuper.com/AustraliaPost</t>
    </r>
    <r>
      <rPr>
        <i/>
        <sz val="11"/>
        <color rgb="FF53565A"/>
        <rFont val="Arial"/>
        <family val="2"/>
      </rPr>
      <t xml:space="preserve"> </t>
    </r>
    <r>
      <rPr>
        <sz val="11"/>
        <color rgb="FF53565A"/>
        <rFont val="Arial"/>
        <family val="2"/>
      </rPr>
      <t>for more information about basic cover.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</si>
</sst>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000"/>
    <numFmt numFmtId="167" formatCode="_-&quot;$&quot;* #,##0_-;\-&quot;$&quot;* #,##0_-;_-&quot;$&quot;* &quot;-&quot;??_-;_-@_-"/>
    <numFmt numFmtId="168" formatCode="&quot;$&quot;#,##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9"/>
      <color theme="1"/>
      <name val="Arial"/>
      <family val="2"/>
    </font>
    <font>
      <b/>
      <sz val="10"/>
      <color theme="1"/>
      <name val="Arial"/>
      <family val="2"/>
    </font>
    <font>
      <b/>
      <sz val="10"/>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20"/>
      <color theme="1"/>
      <name val="Calibri"/>
      <family val="2"/>
      <scheme val="minor"/>
    </font>
    <font>
      <sz val="11"/>
      <color theme="1"/>
      <name val="Arial"/>
      <family val="2"/>
    </font>
    <font>
      <sz val="11"/>
      <color rgb="FFFF0000"/>
      <name val="Arial"/>
      <family val="2"/>
    </font>
    <font>
      <sz val="11"/>
      <color rgb="FF53565A"/>
      <name val="Arial"/>
      <family val="2"/>
    </font>
    <font>
      <sz val="18"/>
      <color rgb="FF171C94"/>
      <name val="Arial"/>
      <family val="2"/>
    </font>
    <font>
      <b/>
      <sz val="18"/>
      <color rgb="FF171C94"/>
      <name val="Arial"/>
      <family val="2"/>
    </font>
    <font>
      <sz val="18"/>
      <color rgb="FF53565A"/>
      <name val="Arial"/>
      <family val="2"/>
    </font>
    <font>
      <sz val="24"/>
      <color rgb="FF171C94"/>
      <name val="Arial Bold"/>
    </font>
    <font>
      <b/>
      <sz val="11"/>
      <color rgb="FF53565A"/>
      <name val="Arial"/>
      <family val="2"/>
    </font>
    <font>
      <sz val="8"/>
      <color rgb="FFFF0000"/>
      <name val="Arial"/>
      <family val="2"/>
    </font>
    <font>
      <sz val="11"/>
      <color rgb="FF53565A"/>
      <name val="Arial Bold"/>
    </font>
    <font>
      <sz val="14"/>
      <color rgb="FF171C94"/>
      <name val="Arial Bold"/>
    </font>
    <font>
      <sz val="9"/>
      <color rgb="FF53565A"/>
      <name val="Arial"/>
      <family val="2"/>
    </font>
    <font>
      <sz val="11"/>
      <color rgb="FF171C94"/>
      <name val="Arial Italic"/>
    </font>
    <font>
      <sz val="14"/>
      <color rgb="FF171C94"/>
      <name val="Arial Italic"/>
    </font>
    <font>
      <b/>
      <sz val="14"/>
      <color rgb="FF171C94"/>
      <name val="Arial Bold"/>
    </font>
    <font>
      <sz val="14"/>
      <color rgb="FF53565A"/>
      <name val="Arial"/>
      <family val="2"/>
    </font>
    <font>
      <sz val="14"/>
      <color theme="1"/>
      <name val="Arial"/>
      <family val="2"/>
    </font>
    <font>
      <b/>
      <sz val="14"/>
      <color rgb="FF171C94"/>
      <name val="Arial"/>
      <family val="2"/>
    </font>
    <font>
      <b/>
      <sz val="11"/>
      <color rgb="FF53565A"/>
      <name val="Arial Italic"/>
    </font>
    <font>
      <b/>
      <i/>
      <sz val="11"/>
      <color rgb="FF53565A"/>
      <name val="Arial Italic"/>
    </font>
    <font>
      <sz val="18"/>
      <color theme="1"/>
      <name val="Arial"/>
      <family val="2"/>
    </font>
    <font>
      <sz val="18"/>
      <color rgb="FFEB6800"/>
      <name val="Arial"/>
      <family val="2"/>
    </font>
    <font>
      <sz val="18"/>
      <color rgb="FF171C94"/>
      <name val="Arial Bold"/>
    </font>
    <font>
      <b/>
      <sz val="18"/>
      <color rgb="FFEB6800"/>
      <name val="Arial"/>
      <family val="2"/>
    </font>
    <font>
      <b/>
      <sz val="24"/>
      <color theme="1"/>
      <name val="Arial"/>
      <family val="2"/>
    </font>
    <font>
      <b/>
      <sz val="24"/>
      <color rgb="FF171C94"/>
      <name val="Arial"/>
      <family val="2"/>
    </font>
    <font>
      <b/>
      <sz val="22"/>
      <color rgb="FF171C94"/>
      <name val="Arial"/>
      <family val="2"/>
    </font>
    <font>
      <sz val="12"/>
      <color rgb="FF171C94"/>
      <name val="Arial"/>
      <family val="2"/>
    </font>
    <font>
      <i/>
      <sz val="11"/>
      <color rgb="FF53565A"/>
      <name val="Arial"/>
      <family val="2"/>
    </font>
  </fonts>
  <fills count="2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C5D9F1"/>
        <bgColor rgb="FF000000"/>
      </patternFill>
    </fill>
    <fill>
      <patternFill patternType="solid">
        <fgColor rgb="FFF4B083"/>
        <bgColor rgb="FF000000"/>
      </patternFill>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8D8ED"/>
        <bgColor indexed="64"/>
      </patternFill>
    </fill>
    <fill>
      <patternFill patternType="solid">
        <fgColor rgb="FFD9D9D6"/>
        <bgColor indexed="64"/>
      </patternFill>
    </fill>
    <fill>
      <patternFill patternType="solid">
        <fgColor rgb="FFEBEBEB"/>
        <bgColor indexed="64"/>
      </patternFill>
    </fill>
    <fill>
      <patternFill patternType="solid">
        <fgColor theme="0"/>
        <bgColor indexed="64"/>
      </patternFill>
    </fill>
    <fill>
      <patternFill patternType="solid">
        <fgColor rgb="FFFFA300"/>
        <bgColor indexed="64"/>
      </patternFill>
    </fill>
    <fill>
      <patternFill patternType="solid">
        <fgColor theme="0"/>
        <bgColor theme="0"/>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1" fillId="0" borderId="0"/>
  </cellStyleXfs>
  <cellXfs count="156">
    <xf numFmtId="0" fontId="0" fillId="0" borderId="0" xfId="0"/>
    <xf numFmtId="0" fontId="2" fillId="0" borderId="0" xfId="0" applyFont="1"/>
    <xf numFmtId="0" fontId="0" fillId="0" borderId="0" xfId="0" applyAlignment="1">
      <alignment horizontal="center"/>
    </xf>
    <xf numFmtId="14" fontId="0" fillId="0" borderId="0" xfId="0" applyNumberFormat="1" applyAlignment="1">
      <alignment horizontal="center"/>
    </xf>
    <xf numFmtId="0" fontId="3" fillId="2" borderId="0" xfId="0" applyFont="1" applyFill="1"/>
    <xf numFmtId="0" fontId="0" fillId="2" borderId="0" xfId="0" applyFill="1" applyAlignment="1">
      <alignment horizontal="center"/>
    </xf>
    <xf numFmtId="0" fontId="0" fillId="2" borderId="0" xfId="0" applyFill="1"/>
    <xf numFmtId="0" fontId="2" fillId="0" borderId="0" xfId="0" applyFont="1" applyAlignment="1">
      <alignment horizontal="left"/>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6" fillId="7" borderId="4" xfId="0" applyFont="1" applyFill="1" applyBorder="1" applyAlignment="1">
      <alignment horizontal="center" vertical="center"/>
    </xf>
    <xf numFmtId="0" fontId="4" fillId="0" borderId="6" xfId="0" applyFont="1" applyBorder="1" applyAlignment="1">
      <alignment horizontal="center" vertical="center" wrapText="1"/>
    </xf>
    <xf numFmtId="166" fontId="0" fillId="0" borderId="4" xfId="1" applyNumberFormat="1" applyFont="1" applyBorder="1" applyAlignment="1">
      <alignment horizontal="center"/>
    </xf>
    <xf numFmtId="0" fontId="4" fillId="0" borderId="4" xfId="0" applyFont="1" applyBorder="1" applyAlignment="1">
      <alignment horizontal="center" vertical="center" wrapText="1"/>
    </xf>
    <xf numFmtId="0" fontId="0" fillId="0" borderId="4" xfId="0" applyBorder="1" applyAlignment="1">
      <alignment horizontal="center"/>
    </xf>
    <xf numFmtId="0" fontId="0" fillId="0" borderId="4" xfId="0" applyBorder="1"/>
    <xf numFmtId="0" fontId="0" fillId="9" borderId="4" xfId="0" applyFill="1" applyBorder="1"/>
    <xf numFmtId="0" fontId="0" fillId="9" borderId="4" xfId="0" applyFill="1" applyBorder="1" applyAlignment="1">
      <alignment horizontal="center"/>
    </xf>
    <xf numFmtId="0" fontId="0" fillId="8" borderId="4" xfId="0" applyFill="1" applyBorder="1"/>
    <xf numFmtId="0" fontId="0" fillId="8" borderId="4" xfId="0" applyFill="1" applyBorder="1" applyAlignment="1">
      <alignment horizontal="center"/>
    </xf>
    <xf numFmtId="0" fontId="7" fillId="0" borderId="4" xfId="0" applyFont="1" applyBorder="1" applyAlignment="1">
      <alignment vertical="center"/>
    </xf>
    <xf numFmtId="9" fontId="8" fillId="0" borderId="4" xfId="0" applyNumberFormat="1" applyFont="1" applyBorder="1" applyAlignment="1">
      <alignment horizontal="center" vertical="center"/>
    </xf>
    <xf numFmtId="0" fontId="7" fillId="11" borderId="4" xfId="0" applyFont="1" applyFill="1" applyBorder="1" applyAlignment="1">
      <alignment vertical="center"/>
    </xf>
    <xf numFmtId="9" fontId="8" fillId="11" borderId="4" xfId="0" applyNumberFormat="1" applyFont="1" applyFill="1" applyBorder="1" applyAlignment="1">
      <alignment horizontal="center" vertical="center"/>
    </xf>
    <xf numFmtId="1" fontId="0" fillId="0" borderId="0" xfId="0" applyNumberFormat="1"/>
    <xf numFmtId="0" fontId="0" fillId="0" borderId="0" xfId="0" applyAlignment="1">
      <alignment horizontal="right"/>
    </xf>
    <xf numFmtId="0" fontId="0" fillId="12" borderId="0" xfId="0" applyFill="1"/>
    <xf numFmtId="0" fontId="2" fillId="0" borderId="4" xfId="0" applyFont="1" applyBorder="1"/>
    <xf numFmtId="0" fontId="7" fillId="10" borderId="4" xfId="0" applyFont="1" applyFill="1" applyBorder="1" applyAlignment="1">
      <alignment horizontal="center" vertical="center"/>
    </xf>
    <xf numFmtId="14" fontId="0" fillId="9" borderId="4" xfId="0" applyNumberFormat="1" applyFill="1" applyBorder="1" applyAlignment="1">
      <alignment horizontal="center"/>
    </xf>
    <xf numFmtId="0" fontId="9" fillId="0" borderId="0" xfId="0" applyFont="1" applyAlignment="1">
      <alignment wrapText="1"/>
    </xf>
    <xf numFmtId="0" fontId="0" fillId="13" borderId="4" xfId="0" applyFill="1" applyBorder="1"/>
    <xf numFmtId="0" fontId="0" fillId="3" borderId="4" xfId="0" applyFill="1" applyBorder="1"/>
    <xf numFmtId="0" fontId="0" fillId="0" borderId="4" xfId="0" applyBorder="1" applyAlignment="1">
      <alignment horizontal="center" wrapText="1"/>
    </xf>
    <xf numFmtId="0" fontId="0" fillId="8" borderId="4" xfId="0" applyFill="1" applyBorder="1" applyAlignment="1">
      <alignment horizontal="center" wrapText="1"/>
    </xf>
    <xf numFmtId="0" fontId="0" fillId="14" borderId="4" xfId="0" applyFill="1" applyBorder="1"/>
    <xf numFmtId="9" fontId="0" fillId="14" borderId="4" xfId="0" applyNumberFormat="1" applyFill="1" applyBorder="1" applyAlignment="1">
      <alignment horizontal="center" wrapText="1"/>
    </xf>
    <xf numFmtId="0" fontId="0" fillId="12" borderId="4" xfId="0" applyFill="1" applyBorder="1"/>
    <xf numFmtId="9" fontId="0" fillId="12" borderId="4" xfId="0" applyNumberFormat="1" applyFill="1" applyBorder="1" applyAlignment="1">
      <alignment horizontal="center" wrapText="1"/>
    </xf>
    <xf numFmtId="0" fontId="0" fillId="12" borderId="4" xfId="0" applyFill="1" applyBorder="1" applyAlignment="1">
      <alignment horizontal="center" wrapText="1"/>
    </xf>
    <xf numFmtId="0" fontId="0" fillId="14" borderId="4" xfId="0" applyFill="1" applyBorder="1" applyAlignment="1">
      <alignment horizontal="center" wrapText="1"/>
    </xf>
    <xf numFmtId="0" fontId="0" fillId="14" borderId="4" xfId="0" applyFill="1" applyBorder="1" applyAlignment="1">
      <alignment wrapText="1"/>
    </xf>
    <xf numFmtId="0" fontId="0" fillId="0" borderId="1" xfId="0" applyBorder="1" applyAlignment="1">
      <alignment horizontal="left"/>
    </xf>
    <xf numFmtId="0" fontId="0" fillId="8" borderId="1" xfId="0" applyFill="1" applyBorder="1" applyAlignment="1">
      <alignment horizontal="center"/>
    </xf>
    <xf numFmtId="0" fontId="0" fillId="12" borderId="4" xfId="0" applyFill="1" applyBorder="1" applyAlignment="1">
      <alignment horizontal="left" wrapText="1"/>
    </xf>
    <xf numFmtId="0" fontId="0" fillId="12" borderId="4" xfId="2" applyNumberFormat="1" applyFont="1" applyFill="1" applyBorder="1" applyAlignment="1">
      <alignment horizontal="center" wrapText="1"/>
    </xf>
    <xf numFmtId="167" fontId="0" fillId="9" borderId="4" xfId="2" applyNumberFormat="1" applyFont="1" applyFill="1" applyBorder="1" applyAlignment="1"/>
    <xf numFmtId="14" fontId="0" fillId="0" borderId="4" xfId="0" applyNumberFormat="1" applyBorder="1" applyAlignment="1">
      <alignment horizontal="center"/>
    </xf>
    <xf numFmtId="167" fontId="0" fillId="0" borderId="0" xfId="2" applyNumberFormat="1" applyFont="1" applyAlignment="1">
      <alignment horizontal="center"/>
    </xf>
    <xf numFmtId="0" fontId="0" fillId="0" borderId="0" xfId="0" applyAlignment="1">
      <alignment horizontal="left"/>
    </xf>
    <xf numFmtId="0" fontId="2" fillId="12" borderId="4" xfId="0" applyFont="1" applyFill="1" applyBorder="1"/>
    <xf numFmtId="164" fontId="0" fillId="9" borderId="4" xfId="2" applyFont="1" applyFill="1" applyBorder="1" applyAlignment="1">
      <alignment horizontal="right"/>
    </xf>
    <xf numFmtId="164" fontId="0" fillId="12" borderId="4" xfId="0" applyNumberFormat="1" applyFill="1" applyBorder="1" applyAlignment="1">
      <alignment horizontal="right"/>
    </xf>
    <xf numFmtId="0" fontId="2" fillId="8" borderId="4" xfId="0" applyFont="1" applyFill="1" applyBorder="1"/>
    <xf numFmtId="164" fontId="0" fillId="8" borderId="4" xfId="2" applyFont="1" applyFill="1" applyBorder="1" applyAlignment="1">
      <alignment horizontal="right"/>
    </xf>
    <xf numFmtId="164" fontId="0" fillId="8" borderId="4" xfId="0" applyNumberFormat="1" applyFill="1" applyBorder="1" applyAlignment="1">
      <alignment horizontal="right"/>
    </xf>
    <xf numFmtId="164" fontId="0" fillId="0" borderId="4" xfId="2" applyFont="1" applyBorder="1" applyAlignment="1">
      <alignment horizontal="right"/>
    </xf>
    <xf numFmtId="164" fontId="0" fillId="0" borderId="4" xfId="0" applyNumberFormat="1" applyBorder="1" applyAlignment="1">
      <alignment horizontal="right"/>
    </xf>
    <xf numFmtId="2" fontId="0" fillId="0" borderId="4" xfId="0" applyNumberFormat="1" applyBorder="1" applyAlignment="1">
      <alignment horizontal="center"/>
    </xf>
    <xf numFmtId="0" fontId="0" fillId="14" borderId="0" xfId="0" applyFill="1"/>
    <xf numFmtId="2" fontId="0" fillId="9" borderId="4" xfId="0" applyNumberFormat="1" applyFill="1" applyBorder="1" applyAlignment="1">
      <alignment horizontal="center"/>
    </xf>
    <xf numFmtId="0" fontId="0" fillId="9" borderId="4" xfId="0" applyFill="1" applyBorder="1" applyAlignment="1">
      <alignment horizontal="center" wrapText="1"/>
    </xf>
    <xf numFmtId="0" fontId="11" fillId="0" borderId="0" xfId="4" applyAlignment="1">
      <alignment wrapText="1"/>
    </xf>
    <xf numFmtId="0" fontId="11" fillId="15" borderId="0" xfId="4" applyFill="1" applyAlignment="1">
      <alignment vertical="top" wrapText="1"/>
    </xf>
    <xf numFmtId="0" fontId="11" fillId="15" borderId="0" xfId="4" applyFill="1" applyAlignment="1">
      <alignment horizontal="right" vertical="top" wrapText="1"/>
    </xf>
    <xf numFmtId="0" fontId="12" fillId="15" borderId="0" xfId="4" applyFont="1" applyFill="1" applyAlignment="1">
      <alignment horizontal="right" vertical="top" wrapText="1"/>
    </xf>
    <xf numFmtId="0" fontId="11" fillId="16" borderId="0" xfId="4" applyFill="1" applyAlignment="1">
      <alignment vertical="top" wrapText="1"/>
    </xf>
    <xf numFmtId="0" fontId="16" fillId="15" borderId="0" xfId="4" applyFont="1" applyFill="1" applyAlignment="1">
      <alignment vertical="top" wrapText="1"/>
    </xf>
    <xf numFmtId="0" fontId="14" fillId="15" borderId="0" xfId="4" applyFont="1" applyFill="1" applyAlignment="1">
      <alignment vertical="top" wrapText="1"/>
    </xf>
    <xf numFmtId="0" fontId="17" fillId="15" borderId="0" xfId="4" applyFont="1" applyFill="1" applyAlignment="1">
      <alignment vertical="top" wrapText="1"/>
    </xf>
    <xf numFmtId="0" fontId="19" fillId="16" borderId="0" xfId="4" applyFont="1" applyFill="1" applyAlignment="1">
      <alignment vertical="top" wrapText="1"/>
    </xf>
    <xf numFmtId="0" fontId="20" fillId="16" borderId="0" xfId="4" applyFont="1" applyFill="1" applyAlignment="1">
      <alignment wrapText="1"/>
    </xf>
    <xf numFmtId="0" fontId="11" fillId="14" borderId="0" xfId="4" applyFill="1" applyAlignment="1">
      <alignment vertical="top" wrapText="1"/>
    </xf>
    <xf numFmtId="0" fontId="11" fillId="17" borderId="0" xfId="4" applyFill="1" applyAlignment="1">
      <alignment vertical="top" wrapText="1"/>
    </xf>
    <xf numFmtId="164" fontId="21" fillId="17" borderId="0" xfId="4" applyNumberFormat="1" applyFont="1" applyFill="1" applyAlignment="1">
      <alignment horizontal="left" vertical="center" wrapText="1"/>
    </xf>
    <xf numFmtId="0" fontId="22" fillId="17" borderId="0" xfId="4" applyFont="1" applyFill="1" applyAlignment="1">
      <alignment vertical="top" wrapText="1"/>
    </xf>
    <xf numFmtId="0" fontId="13" fillId="17" borderId="0" xfId="4" applyFont="1" applyFill="1" applyAlignment="1">
      <alignment vertical="top" wrapText="1"/>
    </xf>
    <xf numFmtId="0" fontId="23" fillId="18" borderId="0" xfId="4" applyFont="1" applyFill="1" applyAlignment="1">
      <alignment horizontal="left" vertical="top" wrapText="1" indent="1"/>
    </xf>
    <xf numFmtId="0" fontId="24" fillId="18" borderId="0" xfId="4" applyFont="1" applyFill="1" applyAlignment="1">
      <alignment horizontal="left" vertical="center" wrapText="1" indent="1"/>
    </xf>
    <xf numFmtId="0" fontId="22" fillId="14" borderId="0" xfId="4" applyFont="1" applyFill="1" applyAlignment="1">
      <alignment vertical="top" wrapText="1"/>
    </xf>
    <xf numFmtId="0" fontId="13" fillId="14" borderId="0" xfId="4" applyFont="1" applyFill="1" applyAlignment="1">
      <alignment vertical="center" wrapText="1"/>
    </xf>
    <xf numFmtId="0" fontId="25" fillId="17" borderId="0" xfId="4" applyFont="1" applyFill="1" applyAlignment="1">
      <alignment vertical="top" wrapText="1"/>
    </xf>
    <xf numFmtId="0" fontId="21" fillId="19" borderId="0" xfId="4" applyFont="1" applyFill="1" applyAlignment="1" applyProtection="1">
      <alignment horizontal="center" vertical="center" wrapText="1"/>
      <protection locked="0"/>
    </xf>
    <xf numFmtId="164" fontId="13" fillId="17" borderId="0" xfId="4" applyNumberFormat="1" applyFont="1" applyFill="1" applyAlignment="1">
      <alignment vertical="top" wrapText="1"/>
    </xf>
    <xf numFmtId="0" fontId="26" fillId="18" borderId="0" xfId="4" applyFont="1" applyFill="1" applyAlignment="1">
      <alignment horizontal="center" vertical="top" wrapText="1"/>
    </xf>
    <xf numFmtId="0" fontId="13" fillId="18" borderId="0" xfId="4" applyFont="1" applyFill="1" applyAlignment="1">
      <alignment horizontal="left" vertical="top" wrapText="1" indent="1"/>
    </xf>
    <xf numFmtId="0" fontId="21" fillId="19" borderId="0" xfId="2" applyNumberFormat="1" applyFont="1" applyFill="1" applyBorder="1" applyAlignment="1" applyProtection="1">
      <alignment horizontal="center" vertical="center" wrapText="1"/>
      <protection locked="0"/>
    </xf>
    <xf numFmtId="0" fontId="13" fillId="17" borderId="0" xfId="4" applyFont="1" applyFill="1" applyAlignment="1">
      <alignment vertical="center" wrapText="1"/>
    </xf>
    <xf numFmtId="0" fontId="26" fillId="18" borderId="0" xfId="4" applyFont="1" applyFill="1" applyAlignment="1">
      <alignment vertical="top" wrapText="1"/>
    </xf>
    <xf numFmtId="0" fontId="13" fillId="18" borderId="0" xfId="4" applyFont="1" applyFill="1" applyAlignment="1">
      <alignment horizontal="left" vertical="center" wrapText="1" indent="1"/>
    </xf>
    <xf numFmtId="167" fontId="21" fillId="19" borderId="0" xfId="2" applyNumberFormat="1" applyFont="1" applyFill="1" applyBorder="1" applyAlignment="1" applyProtection="1">
      <alignment horizontal="center" vertical="center" wrapText="1"/>
      <protection locked="0"/>
    </xf>
    <xf numFmtId="0" fontId="18" fillId="14" borderId="0" xfId="4" applyFont="1" applyFill="1" applyAlignment="1">
      <alignment vertical="center" wrapText="1"/>
    </xf>
    <xf numFmtId="0" fontId="26" fillId="18" borderId="0" xfId="4" applyFont="1" applyFill="1" applyAlignment="1">
      <alignment horizontal="center" vertical="center" wrapText="1"/>
    </xf>
    <xf numFmtId="0" fontId="18" fillId="18" borderId="0" xfId="4" applyFont="1" applyFill="1" applyAlignment="1">
      <alignment horizontal="left" wrapText="1" indent="1"/>
    </xf>
    <xf numFmtId="0" fontId="27" fillId="18" borderId="0" xfId="4" applyFont="1" applyFill="1" applyAlignment="1">
      <alignment vertical="top" wrapText="1"/>
    </xf>
    <xf numFmtId="168" fontId="21" fillId="19" borderId="0" xfId="2" applyNumberFormat="1" applyFont="1" applyFill="1" applyBorder="1" applyAlignment="1" applyProtection="1">
      <alignment horizontal="center" vertical="center" wrapText="1"/>
      <protection locked="0"/>
    </xf>
    <xf numFmtId="0" fontId="11" fillId="0" borderId="0" xfId="4" applyAlignment="1">
      <alignment vertical="center" wrapText="1"/>
    </xf>
    <xf numFmtId="0" fontId="11" fillId="14" borderId="0" xfId="4" applyFill="1" applyAlignment="1">
      <alignment vertical="center" wrapText="1"/>
    </xf>
    <xf numFmtId="0" fontId="11" fillId="17" borderId="0" xfId="4" applyFill="1" applyAlignment="1">
      <alignment vertical="center" wrapText="1"/>
    </xf>
    <xf numFmtId="14" fontId="21" fillId="19" borderId="0" xfId="4" applyNumberFormat="1" applyFont="1" applyFill="1" applyAlignment="1" applyProtection="1">
      <alignment horizontal="center" vertical="center" wrapText="1"/>
      <protection locked="0"/>
    </xf>
    <xf numFmtId="0" fontId="20" fillId="18" borderId="0" xfId="4" applyFont="1" applyFill="1" applyAlignment="1">
      <alignment horizontal="left" vertical="center" wrapText="1" indent="1"/>
    </xf>
    <xf numFmtId="0" fontId="26" fillId="20" borderId="0" xfId="4" applyFont="1" applyFill="1" applyAlignment="1">
      <alignment horizontal="center" vertical="center" wrapText="1"/>
    </xf>
    <xf numFmtId="0" fontId="29" fillId="14" borderId="0" xfId="4" applyFont="1" applyFill="1" applyAlignment="1">
      <alignment vertical="center" wrapText="1"/>
    </xf>
    <xf numFmtId="0" fontId="31" fillId="0" borderId="0" xfId="4" applyFont="1" applyAlignment="1">
      <alignment vertical="center" wrapText="1"/>
    </xf>
    <xf numFmtId="0" fontId="31" fillId="14" borderId="0" xfId="4" applyFont="1" applyFill="1" applyAlignment="1">
      <alignment vertical="center" wrapText="1"/>
    </xf>
    <xf numFmtId="0" fontId="31" fillId="17" borderId="0" xfId="4" applyFont="1" applyFill="1" applyAlignment="1">
      <alignment vertical="center" wrapText="1"/>
    </xf>
    <xf numFmtId="0" fontId="32" fillId="17" borderId="0" xfId="4" applyFont="1" applyFill="1" applyAlignment="1">
      <alignment horizontal="left" vertical="center" wrapText="1"/>
    </xf>
    <xf numFmtId="0" fontId="33" fillId="17" borderId="0" xfId="4" applyFont="1" applyFill="1" applyAlignment="1">
      <alignment horizontal="left" vertical="center" wrapText="1"/>
    </xf>
    <xf numFmtId="0" fontId="35" fillId="17" borderId="0" xfId="4" applyFont="1" applyFill="1" applyAlignment="1">
      <alignment horizontal="left" vertical="top" wrapText="1"/>
    </xf>
    <xf numFmtId="0" fontId="11" fillId="18" borderId="0" xfId="4" applyFill="1" applyAlignment="1">
      <alignment vertical="top" wrapText="1"/>
    </xf>
    <xf numFmtId="0" fontId="11" fillId="18" borderId="0" xfId="4" applyFill="1" applyAlignment="1">
      <alignment horizontal="center" vertical="top" wrapText="1"/>
    </xf>
    <xf numFmtId="0" fontId="10" fillId="18" borderId="0" xfId="4" applyFont="1" applyFill="1" applyAlignment="1">
      <alignment vertical="top" wrapText="1"/>
    </xf>
    <xf numFmtId="0" fontId="20" fillId="0" borderId="0" xfId="4" applyFont="1" applyAlignment="1">
      <alignment horizontal="left" vertical="center" wrapText="1" indent="1"/>
    </xf>
    <xf numFmtId="0" fontId="0" fillId="0" borderId="0" xfId="0" quotePrefix="1"/>
    <xf numFmtId="0" fontId="0" fillId="0" borderId="4" xfId="0" applyBorder="1" applyAlignment="1">
      <alignment wrapText="1"/>
    </xf>
    <xf numFmtId="0" fontId="0" fillId="0" borderId="0" xfId="0" quotePrefix="1" applyAlignment="1">
      <alignment horizontal="center" wrapText="1"/>
    </xf>
    <xf numFmtId="164" fontId="21" fillId="18" borderId="0" xfId="4" applyNumberFormat="1" applyFont="1" applyFill="1" applyAlignment="1">
      <alignment horizontal="center" vertical="center" wrapText="1"/>
    </xf>
    <xf numFmtId="167" fontId="21" fillId="18" borderId="0" xfId="4" applyNumberFormat="1" applyFont="1" applyFill="1" applyAlignment="1">
      <alignment horizontal="center" vertical="center" wrapText="1"/>
    </xf>
    <xf numFmtId="14" fontId="0" fillId="0" borderId="0" xfId="0" applyNumberFormat="1"/>
    <xf numFmtId="0" fontId="2" fillId="8" borderId="0" xfId="0" applyFont="1" applyFill="1" applyAlignment="1">
      <alignment horizontal="center"/>
    </xf>
    <xf numFmtId="3" fontId="4" fillId="4"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166" fontId="0" fillId="8" borderId="4" xfId="1" applyNumberFormat="1" applyFont="1" applyFill="1" applyBorder="1" applyAlignment="1">
      <alignment horizontal="center"/>
    </xf>
    <xf numFmtId="0" fontId="0" fillId="0" borderId="4" xfId="0" applyBorder="1" applyAlignment="1">
      <alignment horizontal="left" wrapText="1"/>
    </xf>
    <xf numFmtId="1" fontId="0" fillId="9" borderId="4" xfId="0" applyNumberFormat="1" applyFill="1" applyBorder="1" applyAlignment="1">
      <alignment horizontal="center"/>
    </xf>
    <xf numFmtId="166" fontId="0" fillId="0" borderId="4" xfId="1" applyNumberFormat="1" applyFont="1" applyFill="1" applyBorder="1" applyAlignment="1">
      <alignment horizontal="center"/>
    </xf>
    <xf numFmtId="0" fontId="13" fillId="17" borderId="0" xfId="4" applyFont="1" applyFill="1" applyAlignment="1">
      <alignment horizontal="left" vertical="top" wrapText="1" indent="1"/>
    </xf>
    <xf numFmtId="0" fontId="30" fillId="18" borderId="0" xfId="4" applyFont="1" applyFill="1" applyAlignment="1">
      <alignment horizontal="left" vertical="center" wrapText="1" indent="1"/>
    </xf>
    <xf numFmtId="0" fontId="32" fillId="17" borderId="0" xfId="4" applyFont="1" applyFill="1" applyAlignment="1">
      <alignment horizontal="left" vertical="center" wrapText="1"/>
    </xf>
    <xf numFmtId="0" fontId="36" fillId="18" borderId="0" xfId="4" applyFont="1" applyFill="1" applyAlignment="1">
      <alignment horizontal="left" vertical="top" wrapText="1"/>
    </xf>
    <xf numFmtId="0" fontId="13" fillId="16" borderId="0" xfId="4" applyFont="1" applyFill="1" applyAlignment="1">
      <alignment vertical="top" wrapText="1"/>
    </xf>
    <xf numFmtId="0" fontId="15" fillId="17" borderId="0" xfId="4" applyFont="1" applyFill="1" applyAlignment="1">
      <alignment vertical="center" wrapText="1"/>
    </xf>
    <xf numFmtId="0" fontId="18" fillId="18" borderId="0" xfId="4" applyFont="1" applyFill="1" applyAlignment="1">
      <alignment horizontal="left" wrapText="1" indent="1"/>
    </xf>
    <xf numFmtId="0" fontId="15" fillId="14" borderId="0" xfId="4" applyFont="1" applyFill="1" applyAlignment="1">
      <alignment vertical="center" wrapText="1"/>
    </xf>
    <xf numFmtId="0" fontId="29" fillId="17" borderId="0" xfId="4" applyFont="1" applyFill="1" applyAlignment="1">
      <alignment horizontal="left" vertical="center" wrapText="1"/>
    </xf>
    <xf numFmtId="0" fontId="14" fillId="15" borderId="0" xfId="4" applyFont="1" applyFill="1" applyAlignment="1">
      <alignment vertical="top" wrapText="1"/>
    </xf>
    <xf numFmtId="0" fontId="13" fillId="14" borderId="0" xfId="4" applyFont="1" applyFill="1" applyAlignment="1">
      <alignment vertical="top" wrapText="1"/>
    </xf>
    <xf numFmtId="0" fontId="13" fillId="17" borderId="0" xfId="4" applyFont="1" applyFill="1" applyAlignment="1">
      <alignment vertical="top" wrapText="1"/>
    </xf>
    <xf numFmtId="0" fontId="28" fillId="17" borderId="0" xfId="4" applyFont="1" applyFill="1" applyAlignment="1">
      <alignment vertical="center" wrapText="1"/>
    </xf>
    <xf numFmtId="0" fontId="28" fillId="14" borderId="0" xfId="4" applyFont="1" applyFill="1" applyAlignment="1">
      <alignment vertical="center" wrapText="1"/>
    </xf>
    <xf numFmtId="0" fontId="24" fillId="17" borderId="0" xfId="4" applyFont="1" applyFill="1" applyAlignment="1">
      <alignment vertical="top" wrapText="1"/>
    </xf>
    <xf numFmtId="0" fontId="13" fillId="17" borderId="0" xfId="4" applyFont="1" applyFill="1" applyAlignment="1">
      <alignment vertical="center" wrapText="1"/>
    </xf>
    <xf numFmtId="0" fontId="7" fillId="10"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5">
    <cellStyle name="Comma" xfId="1" builtinId="3"/>
    <cellStyle name="Currency" xfId="2" builtinId="4"/>
    <cellStyle name="Normal" xfId="0" builtinId="0"/>
    <cellStyle name="Normal 2" xfId="4" xr:uid="{FDADA380-DBBD-45F2-80C3-6920D2E22E92}"/>
    <cellStyle name="Normal 7" xfId="3" xr:uid="{C3E6A092-9CE1-4A3A-A33F-9BA055FEFD3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2599363</xdr:colOff>
      <xdr:row>0</xdr:row>
      <xdr:rowOff>0</xdr:rowOff>
    </xdr:from>
    <xdr:to>
      <xdr:col>11</xdr:col>
      <xdr:colOff>0</xdr:colOff>
      <xdr:row>1</xdr:row>
      <xdr:rowOff>984797</xdr:rowOff>
    </xdr:to>
    <xdr:pic>
      <xdr:nvPicPr>
        <xdr:cNvPr id="4" name="Picture 3">
          <a:extLst>
            <a:ext uri="{FF2B5EF4-FFF2-40B4-BE49-F238E27FC236}">
              <a16:creationId xmlns:a16="http://schemas.microsoft.com/office/drawing/2014/main" id="{592033DA-6E5F-44D5-BDF0-503DCB887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9563" y="0"/>
          <a:ext cx="3163262" cy="11467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m_syd_fs1\data\MSD\EXCEL\MIKE\SEP98\BOND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_syd_fs1\data\MSD\EXCEL\MIKE\SEP98\BOND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analysis"/>
      <sheetName val="charges"/>
      <sheetName val="YE adj"/>
      <sheetName val="Valuation"/>
      <sheetName val="factors"/>
      <sheetName val="Data"/>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06B17-D787-42D3-8D01-EBA4E9BFF359}">
  <sheetPr codeName="Sheet12">
    <tabColor rgb="FFFFC000"/>
    <pageSetUpPr fitToPage="1"/>
  </sheetPr>
  <dimension ref="A1:N31"/>
  <sheetViews>
    <sheetView tabSelected="1" zoomScale="85" zoomScaleNormal="85" workbookViewId="0">
      <selection activeCell="C8" sqref="C8"/>
    </sheetView>
  </sheetViews>
  <sheetFormatPr defaultColWidth="0" defaultRowHeight="14" zeroHeight="1" x14ac:dyDescent="0.3"/>
  <cols>
    <col min="1" max="1" width="3" style="66" customWidth="1"/>
    <col min="2" max="2" width="72.453125" style="66" customWidth="1"/>
    <col min="3" max="3" width="22" style="66" customWidth="1"/>
    <col min="4" max="4" width="8.1796875" style="66" customWidth="1"/>
    <col min="5" max="5" width="58.453125" style="66" customWidth="1"/>
    <col min="6" max="6" width="21.54296875" style="66" customWidth="1"/>
    <col min="7" max="7" width="6.26953125" style="66" customWidth="1"/>
    <col min="8" max="8" width="3.54296875" style="66" customWidth="1"/>
    <col min="9" max="9" width="57.26953125" style="66" customWidth="1"/>
    <col min="10" max="10" width="22.81640625" style="66" customWidth="1"/>
    <col min="11" max="11" width="6.26953125" style="66" customWidth="1"/>
    <col min="12" max="14" width="0" style="66" hidden="1" customWidth="1"/>
    <col min="15" max="16384" width="10.453125" style="66" hidden="1"/>
  </cols>
  <sheetData>
    <row r="1" spans="1:11" ht="13.4" customHeight="1" x14ac:dyDescent="0.3">
      <c r="A1" s="113"/>
      <c r="B1" s="115"/>
      <c r="C1" s="114"/>
      <c r="D1" s="113"/>
      <c r="E1" s="113"/>
      <c r="F1" s="113"/>
      <c r="G1" s="113"/>
      <c r="H1" s="113"/>
      <c r="I1" s="113"/>
      <c r="J1" s="113"/>
      <c r="K1" s="113"/>
    </row>
    <row r="2" spans="1:11" ht="81" customHeight="1" x14ac:dyDescent="0.3">
      <c r="A2" s="113"/>
      <c r="B2" s="137" t="s">
        <v>0</v>
      </c>
      <c r="C2" s="137"/>
      <c r="D2" s="137"/>
      <c r="E2" s="137"/>
      <c r="F2" s="137"/>
      <c r="G2" s="137"/>
      <c r="H2" s="113"/>
      <c r="I2" s="113"/>
      <c r="J2" s="113"/>
      <c r="K2" s="113"/>
    </row>
    <row r="3" spans="1:11" ht="8.65" customHeight="1" x14ac:dyDescent="0.3">
      <c r="A3" s="77"/>
      <c r="B3" s="112"/>
      <c r="C3" s="112"/>
      <c r="D3" s="77"/>
      <c r="E3" s="77"/>
      <c r="F3" s="77"/>
      <c r="G3" s="77"/>
      <c r="H3" s="76"/>
      <c r="I3" s="76"/>
      <c r="J3" s="76"/>
      <c r="K3" s="76"/>
    </row>
    <row r="4" spans="1:11" ht="202.75" customHeight="1" x14ac:dyDescent="0.3">
      <c r="A4" s="77"/>
      <c r="B4" s="136" t="s">
        <v>1</v>
      </c>
      <c r="C4" s="136"/>
      <c r="D4" s="136"/>
      <c r="E4" s="136"/>
      <c r="F4" s="136"/>
      <c r="G4" s="77"/>
      <c r="H4" s="76"/>
      <c r="I4" s="76"/>
      <c r="J4" s="76"/>
      <c r="K4" s="76"/>
    </row>
    <row r="5" spans="1:11" s="107" customFormat="1" ht="31.4" customHeight="1" x14ac:dyDescent="0.35">
      <c r="A5" s="109"/>
      <c r="B5" s="111" t="s">
        <v>2</v>
      </c>
      <c r="C5" s="110"/>
      <c r="D5" s="109"/>
      <c r="E5" s="139" t="s">
        <v>3</v>
      </c>
      <c r="F5" s="139"/>
      <c r="G5" s="109"/>
      <c r="H5" s="108"/>
      <c r="I5" s="141" t="s">
        <v>4</v>
      </c>
      <c r="J5" s="141"/>
      <c r="K5" s="108"/>
    </row>
    <row r="6" spans="1:11" ht="32.15" customHeight="1" x14ac:dyDescent="0.3">
      <c r="A6" s="77"/>
      <c r="B6" s="135" t="s">
        <v>5</v>
      </c>
      <c r="C6" s="135"/>
      <c r="D6" s="77"/>
      <c r="E6" s="142" t="s">
        <v>6</v>
      </c>
      <c r="F6" s="142"/>
      <c r="G6" s="102"/>
      <c r="H6" s="101"/>
      <c r="I6" s="106" t="s">
        <v>7</v>
      </c>
      <c r="J6" s="76"/>
      <c r="K6" s="76"/>
    </row>
    <row r="7" spans="1:11" ht="125.15" customHeight="1" x14ac:dyDescent="0.3">
      <c r="A7" s="77"/>
      <c r="B7" s="140" t="s">
        <v>8</v>
      </c>
      <c r="C7" s="105"/>
      <c r="D7" s="77"/>
      <c r="E7" s="145" t="s">
        <v>239</v>
      </c>
      <c r="F7" s="145"/>
      <c r="G7" s="77"/>
      <c r="H7" s="76"/>
      <c r="I7" s="144" t="s">
        <v>9</v>
      </c>
      <c r="J7" s="144"/>
      <c r="K7" s="76"/>
    </row>
    <row r="8" spans="1:11" s="100" customFormat="1" ht="48.65" customHeight="1" x14ac:dyDescent="0.35">
      <c r="A8" s="102"/>
      <c r="B8" s="140"/>
      <c r="C8" s="86"/>
      <c r="D8" s="102"/>
      <c r="E8" s="146" t="s">
        <v>10</v>
      </c>
      <c r="F8" s="146"/>
      <c r="G8" s="102"/>
      <c r="H8" s="101"/>
      <c r="I8" s="147" t="s">
        <v>11</v>
      </c>
      <c r="J8" s="147"/>
      <c r="K8" s="101"/>
    </row>
    <row r="9" spans="1:11" ht="39.65" customHeight="1" x14ac:dyDescent="0.3">
      <c r="A9" s="102"/>
      <c r="B9" s="104" t="s">
        <v>12</v>
      </c>
      <c r="C9" s="103"/>
      <c r="D9" s="102"/>
      <c r="E9" s="149" t="s">
        <v>13</v>
      </c>
      <c r="F9" s="149"/>
      <c r="G9" s="77"/>
      <c r="H9" s="101"/>
      <c r="I9" s="95" t="s">
        <v>14</v>
      </c>
      <c r="J9" s="94"/>
      <c r="K9" s="76"/>
    </row>
    <row r="10" spans="1:11" ht="39" customHeight="1" x14ac:dyDescent="0.3">
      <c r="A10" s="77"/>
      <c r="B10" s="93" t="s">
        <v>15</v>
      </c>
      <c r="C10" s="99"/>
      <c r="D10" s="77"/>
      <c r="E10" s="148" t="str">
        <f>Calculations!C19</f>
        <v>15% x Salary x Future Service to age 70</v>
      </c>
      <c r="F10" s="148"/>
      <c r="G10" s="77"/>
      <c r="H10" s="76"/>
      <c r="I10" s="95" t="s">
        <v>16</v>
      </c>
      <c r="J10" s="94"/>
      <c r="K10" s="76"/>
    </row>
    <row r="11" spans="1:11" ht="32.15" customHeight="1" x14ac:dyDescent="0.3">
      <c r="A11" s="77"/>
      <c r="B11" s="116" t="s">
        <v>20</v>
      </c>
      <c r="C11" s="86"/>
      <c r="D11" s="77"/>
      <c r="E11" s="91" t="s">
        <v>18</v>
      </c>
      <c r="F11" s="121">
        <f ca="1">Calculations!C56</f>
        <v>0</v>
      </c>
      <c r="G11" s="77" t="str">
        <f ca="1">IF(E13&lt;&gt;"","^","")</f>
        <v>^</v>
      </c>
      <c r="H11" s="76"/>
      <c r="I11" s="84" t="s">
        <v>19</v>
      </c>
      <c r="J11" s="120">
        <f ca="1">Calculations!C62</f>
        <v>0</v>
      </c>
      <c r="K11" s="76" t="str">
        <f ca="1">IF(Calculations!$C$70,"§","")</f>
        <v>§</v>
      </c>
    </row>
    <row r="12" spans="1:11" ht="36.65" customHeight="1" x14ac:dyDescent="0.3">
      <c r="A12" s="77"/>
      <c r="B12" s="89"/>
      <c r="C12" s="98"/>
      <c r="D12" s="77"/>
      <c r="E12" s="91" t="s">
        <v>21</v>
      </c>
      <c r="F12" s="120">
        <f ca="1">Calculations!C57</f>
        <v>0</v>
      </c>
      <c r="G12" s="77"/>
      <c r="H12" s="76"/>
      <c r="I12" s="84" t="s">
        <v>22</v>
      </c>
      <c r="J12" s="120">
        <f ca="1">Calculations!D62</f>
        <v>0</v>
      </c>
      <c r="K12" s="76" t="str">
        <f ca="1">IF(Calculations!$D$70,"§","")</f>
        <v>§</v>
      </c>
    </row>
    <row r="13" spans="1:11" ht="50.15" customHeight="1" x14ac:dyDescent="0.3">
      <c r="A13" s="77"/>
      <c r="B13" s="89"/>
      <c r="C13" s="98"/>
      <c r="D13" s="77"/>
      <c r="E13" s="79" t="str">
        <f ca="1">Calculations!$C$58</f>
        <v>^ Basic Death cover ends at age 70.</v>
      </c>
      <c r="F13" s="87"/>
      <c r="G13" s="77"/>
      <c r="H13" s="76"/>
      <c r="I13" s="83" t="str">
        <f ca="1">IF(OR(Calculations!C70:D70),"§ Death cover is available from age 15 up to age 70. 
TPD cover is available from age 15 up to age 65.","")</f>
        <v>§ Death cover is available from age 15 up to age 70. 
TPD cover is available from age 15 up to age 65.</v>
      </c>
      <c r="J13" s="76"/>
      <c r="K13" s="76"/>
    </row>
    <row r="14" spans="1:11" ht="20.149999999999999" customHeight="1" x14ac:dyDescent="0.3">
      <c r="A14" s="77"/>
      <c r="B14" s="97" t="s">
        <v>23</v>
      </c>
      <c r="C14" s="92"/>
      <c r="D14" s="77"/>
      <c r="E14" s="80"/>
      <c r="F14" s="80"/>
      <c r="G14" s="77"/>
      <c r="H14" s="76"/>
      <c r="I14" s="76"/>
      <c r="J14" s="76"/>
      <c r="K14" s="76"/>
    </row>
    <row r="15" spans="1:11" ht="30.65" customHeight="1" x14ac:dyDescent="0.3">
      <c r="A15" s="77"/>
      <c r="B15" s="93" t="s">
        <v>24</v>
      </c>
      <c r="C15" s="96" t="str">
        <f>Calculations!C15</f>
        <v>Professional</v>
      </c>
      <c r="D15" s="77"/>
      <c r="E15" s="91" t="s">
        <v>25</v>
      </c>
      <c r="F15" s="121">
        <f ca="1">Calculations!D56</f>
        <v>0</v>
      </c>
      <c r="G15" s="77" t="str">
        <f ca="1">IF(E17&lt;&gt;"","†","")</f>
        <v>†</v>
      </c>
      <c r="H15" s="76"/>
      <c r="I15" s="95" t="s">
        <v>26</v>
      </c>
      <c r="J15" s="94"/>
      <c r="K15" s="76"/>
    </row>
    <row r="16" spans="1:11" ht="38.15" customHeight="1" x14ac:dyDescent="0.3">
      <c r="A16" s="77"/>
      <c r="B16" s="93" t="s">
        <v>27</v>
      </c>
      <c r="C16" s="92"/>
      <c r="D16" s="77"/>
      <c r="E16" s="91" t="s">
        <v>21</v>
      </c>
      <c r="F16" s="120">
        <f ca="1">Calculations!D57</f>
        <v>0</v>
      </c>
      <c r="G16" s="77"/>
      <c r="H16" s="76"/>
      <c r="I16" s="84" t="s">
        <v>28</v>
      </c>
      <c r="J16" s="90"/>
      <c r="K16" s="76"/>
    </row>
    <row r="17" spans="1:11" ht="39" customHeight="1" x14ac:dyDescent="0.3">
      <c r="A17" s="77"/>
      <c r="B17" s="89" t="s">
        <v>29</v>
      </c>
      <c r="C17" s="88" t="str">
        <f>Calculations!C16</f>
        <v>Professional</v>
      </c>
      <c r="D17" s="77"/>
      <c r="E17" s="79" t="str">
        <f ca="1">Calculations!$D$58</f>
        <v>† Basic TPD cover ends at age 65.</v>
      </c>
      <c r="F17" s="87"/>
      <c r="G17" s="77"/>
      <c r="H17" s="76"/>
      <c r="I17" s="84" t="s">
        <v>30</v>
      </c>
      <c r="J17" s="86"/>
      <c r="K17" s="76"/>
    </row>
    <row r="18" spans="1:11" ht="39" customHeight="1" x14ac:dyDescent="0.3">
      <c r="A18" s="77"/>
      <c r="B18" s="77"/>
      <c r="C18" s="77"/>
      <c r="D18" s="77"/>
      <c r="E18" s="85" t="s">
        <v>32</v>
      </c>
      <c r="F18" s="77"/>
      <c r="G18" s="77"/>
      <c r="H18" s="76"/>
      <c r="I18" s="84" t="s">
        <v>33</v>
      </c>
      <c r="J18" s="120">
        <f ca="1">Calculations!E62</f>
        <v>0</v>
      </c>
      <c r="K18" s="76" t="str">
        <f ca="1">IF(Calculations!$E$70,"#","")</f>
        <v>#</v>
      </c>
    </row>
    <row r="19" spans="1:11" ht="46.75" customHeight="1" x14ac:dyDescent="0.3">
      <c r="A19" s="77"/>
      <c r="B19" s="134" t="s">
        <v>238</v>
      </c>
      <c r="C19" s="134"/>
      <c r="D19" s="77"/>
      <c r="E19" s="145" t="s">
        <v>34</v>
      </c>
      <c r="F19" s="145"/>
      <c r="G19" s="77"/>
      <c r="H19" s="76"/>
      <c r="I19" s="83" t="str">
        <f ca="1">IF(OR(Calculations!E70),"# Income Protection is available from age 15. Cover ends at age 70 if your benefit payment period is up to 2 years. Cover ends at age 65 if your benefit payment period is up to 5 years or up to age 65.","")</f>
        <v># Income Protection is available from age 15. Cover ends at age 70 if your benefit payment period is up to 2 years. Cover ends at age 65 if your benefit payment period is up to 5 years or up to age 65.</v>
      </c>
      <c r="J19" s="76"/>
      <c r="K19" s="76"/>
    </row>
    <row r="20" spans="1:11" ht="35.15" customHeight="1" x14ac:dyDescent="0.3">
      <c r="A20" s="77"/>
      <c r="B20" s="134" t="s">
        <v>35</v>
      </c>
      <c r="C20" s="134"/>
      <c r="D20" s="77"/>
      <c r="E20" s="82" t="str">
        <f>Calculations!E19</f>
        <v>85% x Salary</v>
      </c>
      <c r="F20" s="77"/>
      <c r="G20" s="77"/>
      <c r="H20" s="76"/>
      <c r="I20" s="144" t="s">
        <v>36</v>
      </c>
      <c r="J20" s="144"/>
      <c r="K20" s="76"/>
    </row>
    <row r="21" spans="1:11" ht="38.15" customHeight="1" x14ac:dyDescent="0.3">
      <c r="A21" s="77"/>
      <c r="B21" s="77"/>
      <c r="C21" s="77"/>
      <c r="D21" s="77"/>
      <c r="E21" s="81" t="str">
        <f>IF(E20="No basic cover","","You have a waiting period of "&amp;Calculations!E26&amp;" days, and the monthly benefit payment period is up to "&amp;IF(Calculations!E25=65,"age 65.",Calculations!E25&amp;" years."))</f>
        <v>You have a waiting period of 60 days, and the monthly benefit payment period is up to 2 years.</v>
      </c>
      <c r="F21" s="77"/>
      <c r="G21" s="77"/>
      <c r="H21" s="76"/>
      <c r="I21" s="76"/>
      <c r="J21" s="76"/>
      <c r="K21" s="76"/>
    </row>
    <row r="22" spans="1:11" x14ac:dyDescent="0.3">
      <c r="A22" s="77"/>
      <c r="B22" s="77"/>
      <c r="C22" s="77"/>
      <c r="D22" s="77"/>
      <c r="E22" s="77"/>
      <c r="F22" s="77"/>
      <c r="G22" s="77"/>
      <c r="H22" s="76"/>
      <c r="I22" s="76"/>
      <c r="J22" s="76"/>
      <c r="K22" s="76"/>
    </row>
    <row r="23" spans="1:11" ht="31.9" customHeight="1" x14ac:dyDescent="0.3">
      <c r="A23" s="77"/>
      <c r="B23" s="77" t="s">
        <v>37</v>
      </c>
      <c r="C23" s="77"/>
      <c r="D23" s="77"/>
      <c r="E23" s="80" t="s">
        <v>38</v>
      </c>
      <c r="F23" s="120">
        <f ca="1">Calculations!E56</f>
        <v>0</v>
      </c>
      <c r="G23" s="77" t="str">
        <f ca="1">IF(E25&lt;&gt;"","‡","")</f>
        <v>‡</v>
      </c>
      <c r="H23" s="76"/>
      <c r="I23" s="76"/>
      <c r="J23" s="76"/>
      <c r="K23" s="76"/>
    </row>
    <row r="24" spans="1:11" ht="31.9" customHeight="1" x14ac:dyDescent="0.3">
      <c r="A24" s="77"/>
      <c r="B24" s="77"/>
      <c r="C24" s="77"/>
      <c r="D24" s="77"/>
      <c r="E24" s="80" t="s">
        <v>21</v>
      </c>
      <c r="F24" s="120">
        <f ca="1">Calculations!E57</f>
        <v>0</v>
      </c>
      <c r="G24" s="77"/>
      <c r="H24" s="76"/>
      <c r="I24" s="76"/>
      <c r="J24" s="76"/>
      <c r="K24" s="76"/>
    </row>
    <row r="25" spans="1:11" ht="50.15" customHeight="1" x14ac:dyDescent="0.3">
      <c r="A25" s="77"/>
      <c r="B25" s="77"/>
      <c r="C25" s="77"/>
      <c r="D25" s="77"/>
      <c r="E25" s="79" t="str">
        <f ca="1">Calculations!$E$58</f>
        <v>‡ Basic Income Protection ends at age 70.</v>
      </c>
      <c r="F25" s="78"/>
      <c r="G25" s="77"/>
      <c r="H25" s="76"/>
      <c r="I25" s="76"/>
      <c r="J25" s="76"/>
      <c r="K25" s="76"/>
    </row>
    <row r="26" spans="1:11" ht="14.15" customHeight="1" x14ac:dyDescent="0.3">
      <c r="A26" s="70"/>
      <c r="B26" s="75"/>
      <c r="C26" s="70"/>
      <c r="D26" s="70"/>
      <c r="E26" s="74"/>
      <c r="F26" s="70"/>
      <c r="G26" s="70"/>
      <c r="H26" s="67"/>
      <c r="I26" s="67"/>
      <c r="J26" s="67"/>
      <c r="K26" s="67"/>
    </row>
    <row r="27" spans="1:11" ht="60.4" customHeight="1" x14ac:dyDescent="0.3">
      <c r="A27" s="70"/>
      <c r="B27" s="138" t="s">
        <v>39</v>
      </c>
      <c r="C27" s="138"/>
      <c r="D27" s="138"/>
      <c r="E27" s="138"/>
      <c r="F27" s="138"/>
      <c r="G27" s="70"/>
      <c r="H27" s="67"/>
      <c r="I27" s="73" t="s">
        <v>40</v>
      </c>
      <c r="J27" s="67"/>
      <c r="K27" s="67"/>
    </row>
    <row r="28" spans="1:11" ht="35.15" customHeight="1" x14ac:dyDescent="0.3">
      <c r="A28" s="70"/>
      <c r="B28" s="138"/>
      <c r="C28" s="138"/>
      <c r="D28" s="138"/>
      <c r="E28" s="138"/>
      <c r="F28" s="138"/>
      <c r="G28" s="70"/>
      <c r="H28" s="67"/>
      <c r="I28" s="72" t="s">
        <v>41</v>
      </c>
      <c r="J28" s="71"/>
      <c r="K28" s="67"/>
    </row>
    <row r="29" spans="1:11" ht="36" customHeight="1" x14ac:dyDescent="0.3">
      <c r="A29" s="70"/>
      <c r="B29" s="138"/>
      <c r="C29" s="138"/>
      <c r="D29" s="138"/>
      <c r="E29" s="138"/>
      <c r="F29" s="138"/>
      <c r="G29" s="70"/>
      <c r="H29" s="67"/>
      <c r="I29" s="143" t="s">
        <v>42</v>
      </c>
      <c r="J29" s="143"/>
      <c r="K29" s="67"/>
    </row>
    <row r="30" spans="1:11" ht="37" customHeight="1" x14ac:dyDescent="0.3">
      <c r="A30" s="70"/>
      <c r="B30" s="138"/>
      <c r="C30" s="138"/>
      <c r="D30" s="138"/>
      <c r="E30" s="138"/>
      <c r="F30" s="138"/>
      <c r="G30" s="70"/>
      <c r="H30" s="67"/>
      <c r="I30" s="143" t="s">
        <v>43</v>
      </c>
      <c r="J30" s="143"/>
      <c r="K30" s="67"/>
    </row>
    <row r="31" spans="1:11" ht="159" customHeight="1" x14ac:dyDescent="0.3">
      <c r="A31" s="70"/>
      <c r="B31" s="138"/>
      <c r="C31" s="138"/>
      <c r="D31" s="138"/>
      <c r="E31" s="138"/>
      <c r="F31" s="138"/>
      <c r="G31" s="70"/>
      <c r="H31" s="67"/>
      <c r="I31" s="69"/>
      <c r="J31" s="68"/>
      <c r="K31" s="67"/>
    </row>
  </sheetData>
  <sheetProtection algorithmName="SHA-512" hashValue="p7pkr9sM7IpQ8f7fXLmXzEnwwiHu5HKvX0z0j1/ug/0j68l5X+6xjEaELONjwKl6td/PYLdtORhlMp+n0La/lA==" saltValue="DHc3LDY9F4UBhdPUtr9whg==" spinCount="100000" sheet="1" selectLockedCells="1"/>
  <mergeCells count="20">
    <mergeCell ref="I5:J5"/>
    <mergeCell ref="E6:F6"/>
    <mergeCell ref="I29:J29"/>
    <mergeCell ref="I30:J30"/>
    <mergeCell ref="I7:J7"/>
    <mergeCell ref="E7:F7"/>
    <mergeCell ref="E8:F8"/>
    <mergeCell ref="I8:J8"/>
    <mergeCell ref="I20:J20"/>
    <mergeCell ref="E19:F19"/>
    <mergeCell ref="E10:F10"/>
    <mergeCell ref="E9:F9"/>
    <mergeCell ref="B20:C20"/>
    <mergeCell ref="B6:C6"/>
    <mergeCell ref="B4:F4"/>
    <mergeCell ref="B2:G2"/>
    <mergeCell ref="B27:F31"/>
    <mergeCell ref="B19:C19"/>
    <mergeCell ref="E5:F5"/>
    <mergeCell ref="B7:B8"/>
  </mergeCells>
  <dataValidations count="4">
    <dataValidation type="custom" allowBlank="1" showInputMessage="1" showErrorMessage="1" errorTitle="IP Cover" error="Please input a multiple of $100._x000a__x000a_Maximum IP Cover is $30,000." sqref="J15" xr:uid="{1D12B361-4773-49BB-A78A-CB1D11545E65}">
      <formula1>AND(MOD(J15,100)=0,J15&lt;=30000)</formula1>
    </dataValidation>
    <dataValidation type="custom" allowBlank="1" showInputMessage="1" showErrorMessage="1" errorTitle="Death Cover" error="Please input a multiple of $1,000." sqref="J9:J10" xr:uid="{4C7B15E3-4B54-40AF-99A8-0E4B42E39016}">
      <formula1>MOD(J9,1000)=0</formula1>
    </dataValidation>
    <dataValidation type="list" allowBlank="1" showInputMessage="1" showErrorMessage="1" sqref="J16" xr:uid="{F50077F0-8D97-4BD5-B293-883F60EF6F7D}">
      <formula1>"2 years, 5 years, Up to age 65"</formula1>
    </dataValidation>
    <dataValidation type="list" allowBlank="1" showInputMessage="1" showErrorMessage="1" sqref="C11" xr:uid="{C1290B54-36C5-4E65-AF3F-7BD8FB2471A2}">
      <formula1>"Male,Female"</formula1>
    </dataValidation>
  </dataValidation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44727E6-86BE-4CD7-8FCA-8D409F3069A7}">
          <x14:formula1>
            <xm:f>OFFSET(Staging!$C$4,0,0,1,Staging!$C$3)</xm:f>
          </x14:formula1>
          <xm:sqref>C8</xm:sqref>
        </x14:dataValidation>
        <x14:dataValidation type="list" allowBlank="1" showInputMessage="1" showErrorMessage="1" xr:uid="{33B5B9B3-12D6-4B73-9611-3D0F7582AE58}">
          <x14:formula1>
            <xm:f>OFFSET(Staging!$J$3,0,0,Staging!$K$2)</xm:f>
          </x14:formula1>
          <xm:sqref>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0B0E-86BC-45E8-92B5-151A446EC276}">
  <sheetPr codeName="Sheet1">
    <tabColor rgb="FF00B0F0"/>
  </sheetPr>
  <dimension ref="B2:N71"/>
  <sheetViews>
    <sheetView zoomScaleNormal="100" workbookViewId="0"/>
  </sheetViews>
  <sheetFormatPr defaultRowHeight="14.5" x14ac:dyDescent="0.35"/>
  <cols>
    <col min="1" max="1" width="5.54296875" customWidth="1"/>
    <col min="2" max="2" width="25.54296875" customWidth="1"/>
    <col min="3" max="4" width="15.54296875" customWidth="1"/>
    <col min="5" max="5" width="18.54296875" customWidth="1"/>
    <col min="6" max="6" width="5.54296875" customWidth="1"/>
    <col min="7" max="7" width="12.54296875" customWidth="1"/>
    <col min="8" max="8" width="23.7265625" customWidth="1"/>
    <col min="11" max="11" width="20.7265625" bestFit="1" customWidth="1"/>
    <col min="12" max="12" width="8.453125" bestFit="1" customWidth="1"/>
    <col min="13" max="13" width="8" bestFit="1" customWidth="1"/>
    <col min="14" max="14" width="11.1796875" bestFit="1" customWidth="1"/>
  </cols>
  <sheetData>
    <row r="2" spans="2:14" x14ac:dyDescent="0.35">
      <c r="B2" s="19" t="s">
        <v>44</v>
      </c>
      <c r="C2" s="33" t="str">
        <f>Staging!C2</f>
        <v>AusPost</v>
      </c>
      <c r="G2" s="35" t="s">
        <v>45</v>
      </c>
      <c r="H2" s="35"/>
      <c r="K2" s="150" t="s">
        <v>46</v>
      </c>
      <c r="L2" s="150"/>
      <c r="M2" s="150"/>
      <c r="N2" s="150"/>
    </row>
    <row r="3" spans="2:14" x14ac:dyDescent="0.35">
      <c r="B3" s="19" t="s">
        <v>47</v>
      </c>
      <c r="C3" s="18">
        <f>IF(Summary!$C$8="",1,Summary!$C$8)</f>
        <v>1</v>
      </c>
      <c r="D3" s="2">
        <f>IF(Staging!$C$3=1,1,MATCH(C4,Staging!$C$7:$G$7,0))</f>
        <v>1</v>
      </c>
      <c r="G3" s="19" t="s">
        <v>48</v>
      </c>
      <c r="H3" s="19"/>
      <c r="K3" s="32"/>
      <c r="L3" s="32" t="s">
        <v>17</v>
      </c>
      <c r="M3" s="32" t="s">
        <v>49</v>
      </c>
      <c r="N3" s="32" t="s">
        <v>50</v>
      </c>
    </row>
    <row r="4" spans="2:14" ht="43.5" x14ac:dyDescent="0.35">
      <c r="B4" s="19" t="s">
        <v>51</v>
      </c>
      <c r="C4" s="65" t="str" cm="1">
        <f t="array" ref="C4">INDEX(Staging!$C$7:$G$7,Calculations!C3)</f>
        <v>Executive and office-based employees</v>
      </c>
      <c r="D4" s="119" t="str" cm="1">
        <f t="array" ref="D4">INDEX(Staging!$C$7:$G$7,Calculations!C3)</f>
        <v>Executive and office-based employees</v>
      </c>
      <c r="G4" s="19" t="s">
        <v>52</v>
      </c>
      <c r="H4" s="19" t="s">
        <v>53</v>
      </c>
      <c r="K4" s="24" t="s">
        <v>54</v>
      </c>
      <c r="L4" s="25">
        <v>1</v>
      </c>
      <c r="M4" s="25">
        <v>1</v>
      </c>
      <c r="N4" s="25">
        <v>1</v>
      </c>
    </row>
    <row r="5" spans="2:14" x14ac:dyDescent="0.35">
      <c r="G5" s="20" t="s">
        <v>55</v>
      </c>
      <c r="H5" s="20" t="s">
        <v>56</v>
      </c>
      <c r="K5" s="24" t="s">
        <v>57</v>
      </c>
      <c r="L5" s="25">
        <v>1</v>
      </c>
      <c r="M5" s="25">
        <v>1</v>
      </c>
      <c r="N5" s="25">
        <v>1</v>
      </c>
    </row>
    <row r="6" spans="2:14" x14ac:dyDescent="0.35">
      <c r="G6" s="22" t="s">
        <v>58</v>
      </c>
      <c r="H6" s="22" t="s">
        <v>59</v>
      </c>
      <c r="K6" s="24" t="s">
        <v>60</v>
      </c>
      <c r="L6" s="25">
        <v>1</v>
      </c>
      <c r="M6" s="25">
        <v>1</v>
      </c>
      <c r="N6" s="25">
        <v>1</v>
      </c>
    </row>
    <row r="7" spans="2:14" x14ac:dyDescent="0.35">
      <c r="G7" s="36" t="s">
        <v>61</v>
      </c>
      <c r="H7" s="36" t="s">
        <v>62</v>
      </c>
      <c r="K7" s="24" t="s">
        <v>63</v>
      </c>
      <c r="L7" s="25">
        <v>1</v>
      </c>
      <c r="M7" s="25">
        <v>1</v>
      </c>
      <c r="N7" s="25">
        <v>1</v>
      </c>
    </row>
    <row r="8" spans="2:14" x14ac:dyDescent="0.35">
      <c r="B8" s="1" t="s">
        <v>64</v>
      </c>
      <c r="K8" s="26" t="s">
        <v>65</v>
      </c>
      <c r="L8" s="27">
        <v>1</v>
      </c>
      <c r="M8" s="27">
        <v>1</v>
      </c>
      <c r="N8" s="27">
        <v>1</v>
      </c>
    </row>
    <row r="9" spans="2:14" x14ac:dyDescent="0.35">
      <c r="B9" s="19" t="s">
        <v>66</v>
      </c>
      <c r="C9" s="33">
        <f ca="1">TODAY()</f>
        <v>44790</v>
      </c>
    </row>
    <row r="10" spans="2:14" x14ac:dyDescent="0.35">
      <c r="B10" s="19" t="s">
        <v>67</v>
      </c>
      <c r="C10" s="33">
        <f>Summary!C9</f>
        <v>0</v>
      </c>
    </row>
    <row r="11" spans="2:14" x14ac:dyDescent="0.35">
      <c r="B11" s="19" t="s">
        <v>68</v>
      </c>
      <c r="C11" s="18">
        <f ca="1">IFERROR(DATEDIF(C10,C9,"Y"),0)</f>
        <v>122</v>
      </c>
    </row>
    <row r="12" spans="2:14" x14ac:dyDescent="0.35">
      <c r="B12" s="19" t="s">
        <v>20</v>
      </c>
      <c r="C12" s="21">
        <f>Summary!C11</f>
        <v>0</v>
      </c>
    </row>
    <row r="13" spans="2:14" x14ac:dyDescent="0.35">
      <c r="B13" s="19" t="s">
        <v>69</v>
      </c>
      <c r="C13" s="50">
        <f>Summary!C10</f>
        <v>0</v>
      </c>
    </row>
    <row r="14" spans="2:14" x14ac:dyDescent="0.35">
      <c r="B14" s="19" t="s">
        <v>70</v>
      </c>
      <c r="C14" s="21" t="e">
        <f>Summary!#REF!</f>
        <v>#REF!</v>
      </c>
    </row>
    <row r="15" spans="2:14" x14ac:dyDescent="0.35">
      <c r="B15" s="19" t="s">
        <v>71</v>
      </c>
      <c r="C15" s="38" t="str">
        <f>HLOOKUP(C$3,Staging!$C$4:$G$61,MATCH(B15,Staging!$B$4:$B$61,FALSE),FALSE)</f>
        <v>Professional</v>
      </c>
    </row>
    <row r="16" spans="2:14" x14ac:dyDescent="0.35">
      <c r="B16" s="19" t="s">
        <v>72</v>
      </c>
      <c r="C16" s="18" t="str">
        <f>IF(ISNUMBER(MATCH("Professional",$C$14:$C$15,0)),"Professional",IF(ISNUMBER(MATCH("White Collar",$C$14:$C$15,0)),"White Collar","Blue Collar"))</f>
        <v>Professional</v>
      </c>
    </row>
    <row r="18" spans="2:12" x14ac:dyDescent="0.35">
      <c r="B18" s="1" t="s">
        <v>73</v>
      </c>
      <c r="C18" s="2" t="s">
        <v>74</v>
      </c>
      <c r="D18" s="2" t="s">
        <v>57</v>
      </c>
      <c r="E18" s="2" t="s">
        <v>75</v>
      </c>
    </row>
    <row r="19" spans="2:12" ht="43.5" x14ac:dyDescent="0.35">
      <c r="B19" s="19" t="s">
        <v>76</v>
      </c>
      <c r="C19" s="38" t="str">
        <f>HLOOKUP($C$3,Staging!$C$4:$G$61,MATCH("Death Design",Staging!$B$4:$B$61,FALSE),FALSE)</f>
        <v>15% x Salary x Future Service to age 70</v>
      </c>
      <c r="D19" s="38" t="str">
        <f>HLOOKUP($C$3,Staging!$C$4:$G$61,MATCH("TPD Design",Staging!$B$4:$B$61,FALSE),FALSE)</f>
        <v>15% x Salary x Future Service to age 70</v>
      </c>
      <c r="E19" s="38" t="str">
        <f>HLOOKUP($C$3,Staging!$C$4:$G$61,MATCH("Income Protection Design",Staging!$B$4:$B$61,FALSE),FALSE)</f>
        <v>85% x Salary</v>
      </c>
      <c r="H19" s="30" t="s">
        <v>77</v>
      </c>
      <c r="I19" s="30"/>
      <c r="K19" s="63" t="s">
        <v>78</v>
      </c>
      <c r="L19" s="63"/>
    </row>
    <row r="20" spans="2:12" x14ac:dyDescent="0.35">
      <c r="B20" s="19" t="s">
        <v>79</v>
      </c>
      <c r="C20" s="37">
        <f>VLOOKUP(C21,$H$20:$I$25,2,FALSE)</f>
        <v>5</v>
      </c>
      <c r="D20" s="37">
        <f>VLOOKUP(D21,$H$20:$I$25,2,FALSE)</f>
        <v>5</v>
      </c>
      <c r="E20" s="37">
        <f>VLOOKUP(E21,$K$20:$L$24,2,FALSE)</f>
        <v>5</v>
      </c>
      <c r="H20" s="30" t="s">
        <v>80</v>
      </c>
      <c r="I20" s="30">
        <v>1</v>
      </c>
      <c r="K20" s="63" t="s">
        <v>80</v>
      </c>
      <c r="L20" s="63">
        <v>1</v>
      </c>
    </row>
    <row r="21" spans="2:12" x14ac:dyDescent="0.35">
      <c r="B21" s="19" t="s">
        <v>81</v>
      </c>
      <c r="C21" s="38" t="str">
        <f>HLOOKUP($C$3,Staging!$C$4:$G$61,MATCH(C$18&amp;"_"&amp;$B21,Staging!$B$4:$B$61,FALSE),FALSE)</f>
        <v>% x Sal x FYS</v>
      </c>
      <c r="D21" s="38" t="str">
        <f>HLOOKUP($C$3,Staging!$C$4:$G$61,MATCH(D$18&amp;"_"&amp;$B21,Staging!$B$4:$B$61,FALSE),FALSE)</f>
        <v>% x Sal x FYS</v>
      </c>
      <c r="E21" s="38" t="str">
        <f>HLOOKUP($C$3,Staging!$C$4:$G$61,MATCH(E$18&amp;"_"&amp;$B21,Staging!$B$4:$B$61,FALSE),FALSE)</f>
        <v>% x Salary</v>
      </c>
      <c r="H21" s="30" t="s">
        <v>82</v>
      </c>
      <c r="I21" s="30">
        <v>2</v>
      </c>
      <c r="K21" s="63" t="s">
        <v>82</v>
      </c>
      <c r="L21" s="63">
        <v>2</v>
      </c>
    </row>
    <row r="22" spans="2:12" x14ac:dyDescent="0.35">
      <c r="B22" s="19" t="s">
        <v>83</v>
      </c>
      <c r="C22" s="38">
        <f>HLOOKUP($C$3,Staging!$C$4:$G$61,MATCH(C$18&amp;"_"&amp;$B22,Staging!$B$4:$B$61,FALSE),FALSE)</f>
        <v>70</v>
      </c>
      <c r="D22" s="38">
        <f>HLOOKUP($C$3,Staging!$C$4:$G$61,MATCH(D$18&amp;"_"&amp;$B22,Staging!$B$4:$B$61,FALSE),FALSE)</f>
        <v>65</v>
      </c>
      <c r="E22" s="38">
        <f>HLOOKUP($C$3,Staging!$C$4:$G$61,MATCH(E$18&amp;"_"&amp;$B22,Staging!$B$4:$B$61,FALSE),FALSE)</f>
        <v>70</v>
      </c>
      <c r="H22" s="30" t="s">
        <v>84</v>
      </c>
      <c r="I22" s="30">
        <v>3</v>
      </c>
      <c r="K22" s="63" t="s">
        <v>84</v>
      </c>
      <c r="L22" s="63">
        <v>3</v>
      </c>
    </row>
    <row r="23" spans="2:12" x14ac:dyDescent="0.35">
      <c r="B23" s="19" t="s">
        <v>85</v>
      </c>
      <c r="C23" s="38">
        <f>HLOOKUP($C$3,Staging!$C$4:$G$61,MATCH(C$18&amp;"_"&amp;$B23,Staging!$B$4:$B$61,FALSE),FALSE)</f>
        <v>1500000</v>
      </c>
      <c r="D23" s="38">
        <f>HLOOKUP($C$3,Staging!$C$4:$G$61,MATCH(D$18&amp;"_"&amp;$B23,Staging!$B$4:$B$61,FALSE),FALSE)</f>
        <v>1500000</v>
      </c>
      <c r="E23" s="38">
        <f>HLOOKUP($C$3,Staging!$C$4:$G$61,MATCH(E$18&amp;"_"&amp;$B23,Staging!$B$4:$B$61,FALSE),FALSE)</f>
        <v>12000</v>
      </c>
      <c r="H23" s="30" t="s">
        <v>86</v>
      </c>
      <c r="I23" s="30">
        <v>4</v>
      </c>
      <c r="K23" s="63" t="s">
        <v>86</v>
      </c>
      <c r="L23" s="63">
        <v>4</v>
      </c>
    </row>
    <row r="24" spans="2:12" x14ac:dyDescent="0.35">
      <c r="B24" s="19" t="s">
        <v>87</v>
      </c>
      <c r="C24" s="38">
        <f>HLOOKUP($C$3,Staging!$C$4:$G$61,MATCH(C$18&amp;"_"&amp;$B24,Staging!$B$4:$B$61,FALSE),FALSE)</f>
        <v>999999999</v>
      </c>
      <c r="D24" s="38">
        <f>HLOOKUP($C$3,Staging!$C$4:$G$61,MATCH(D$18&amp;"_"&amp;$B24,Staging!$B$4:$B$61,FALSE),FALSE)</f>
        <v>3000000</v>
      </c>
      <c r="E24" s="38">
        <f>HLOOKUP($C$3,Staging!$C$4:$G$61,MATCH(E$18&amp;"_"&amp;$B24,Staging!$B$4:$B$61,FALSE),FALSE)</f>
        <v>30000</v>
      </c>
      <c r="H24" s="30" t="s">
        <v>88</v>
      </c>
      <c r="I24" s="30">
        <v>5</v>
      </c>
      <c r="K24" s="63" t="s">
        <v>89</v>
      </c>
      <c r="L24" s="63">
        <v>5</v>
      </c>
    </row>
    <row r="25" spans="2:12" x14ac:dyDescent="0.35">
      <c r="D25" s="29" t="s">
        <v>90</v>
      </c>
      <c r="E25" s="38">
        <f>HLOOKUP(C$3,Staging!$C$4:$G$61,MATCH(D25,Staging!$B$4:$B$61,FALSE),FALSE)</f>
        <v>2</v>
      </c>
      <c r="H25" s="30" t="s">
        <v>91</v>
      </c>
      <c r="I25" s="30">
        <v>6</v>
      </c>
    </row>
    <row r="26" spans="2:12" x14ac:dyDescent="0.35">
      <c r="D26" s="29" t="s">
        <v>92</v>
      </c>
      <c r="E26" s="38">
        <f>HLOOKUP(C$3,Staging!$C$4:$G$61,MATCH(D26,Staging!$B$4:$B$61,FALSE),FALSE)</f>
        <v>60</v>
      </c>
    </row>
    <row r="28" spans="2:12" x14ac:dyDescent="0.35">
      <c r="B28" s="1" t="s">
        <v>93</v>
      </c>
      <c r="C28" s="2" t="s">
        <v>74</v>
      </c>
      <c r="D28" s="2" t="s">
        <v>57</v>
      </c>
      <c r="E28" s="2" t="s">
        <v>75</v>
      </c>
    </row>
    <row r="29" spans="2:12" x14ac:dyDescent="0.35">
      <c r="B29" s="1" t="s">
        <v>94</v>
      </c>
      <c r="C29" s="52">
        <f ca="1">IF(OR($C$11&gt;=C22,C11&lt;15),0,IF(C20=1,0,IF(C20=2,C30,IF(C20=3,C31,IF(C20=4,C31*C32,IF(C20=5,C33*$C$13*C36,IF(C20=6,C37*$C$13,NA())))))))</f>
        <v>0</v>
      </c>
      <c r="D29" s="52">
        <f ca="1">IF(OR($C$11&gt;=D22,C11&lt;15),0,IF(D20=1,0,IF(D20=2,D30,IF(D20=3,D31,IF(D20=4,D31*D32,IF(D20=5,D33*$C$13*D36,IF(D20=6,D37*$C$13,NA())))))))</f>
        <v>0</v>
      </c>
      <c r="E29" s="52">
        <f ca="1">IF(OR($C$11&gt;=E68,C11&lt;15,AND($C$11&gt;65,E25&gt;2)),0,IF(E20=1,0,IF(E20=2,E30,IF(E20=3,E31,IF(E20=4,E31*E32,IF(E20=5,E33*$C$13/12,NA()))))))</f>
        <v>0</v>
      </c>
    </row>
    <row r="30" spans="2:12" x14ac:dyDescent="0.35">
      <c r="B30" s="1" t="s">
        <v>82</v>
      </c>
      <c r="C30" s="38">
        <f>HLOOKUP($C$3,Staging!$C$4:$G$61,MATCH(C$18&amp;"_"&amp;$B30,Staging!$B$4:$B$61,FALSE),FALSE)</f>
        <v>0</v>
      </c>
      <c r="D30" s="38">
        <f>HLOOKUP($C$3,Staging!$C$4:$G$61,MATCH(D$18&amp;"_"&amp;$B30,Staging!$B$4:$B$61,FALSE),FALSE)</f>
        <v>0</v>
      </c>
      <c r="E30" s="38">
        <f>HLOOKUP($C$3,Staging!$C$4:$G$61,MATCH(E$18&amp;"_"&amp;$B30,Staging!$B$4:$B$61,FALSE),FALSE)</f>
        <v>0</v>
      </c>
    </row>
    <row r="31" spans="2:12" x14ac:dyDescent="0.35">
      <c r="B31" s="1" t="s">
        <v>95</v>
      </c>
      <c r="C31" s="18" t="str">
        <f>IF(C19="Age Based Scale",VLOOKUP($C$11,#REF!,2,FALSE),"")</f>
        <v/>
      </c>
      <c r="D31" s="18" t="str">
        <f>IF(D19="Age Based Scale",VLOOKUP($C$11,#REF!,2,FALSE),"")</f>
        <v/>
      </c>
      <c r="E31" s="18" t="str">
        <f>IF(E19="Age Based Scale",VLOOKUP($C$11,#REF!,2,FALSE),"")</f>
        <v/>
      </c>
    </row>
    <row r="32" spans="2:12" x14ac:dyDescent="0.35">
      <c r="B32" s="1" t="s">
        <v>96</v>
      </c>
      <c r="C32" s="38">
        <f>HLOOKUP($C$3,Staging!$C$4:$G$61,MATCH(C$18&amp;"_"&amp;$B32,Staging!$B$4:$B$61,FALSE),FALSE)</f>
        <v>0</v>
      </c>
      <c r="D32" s="38">
        <f>HLOOKUP($C$3,Staging!$C$4:$G$61,MATCH(D$18&amp;"_"&amp;$B32,Staging!$B$4:$B$61,FALSE),FALSE)</f>
        <v>0</v>
      </c>
      <c r="E32" s="38">
        <f>HLOOKUP($C$3,Staging!$C$4:$G$61,MATCH(E$18&amp;"_"&amp;$B32,Staging!$B$4:$B$61,FALSE),FALSE)</f>
        <v>0</v>
      </c>
    </row>
    <row r="33" spans="2:8" x14ac:dyDescent="0.35">
      <c r="B33" s="1" t="s">
        <v>97</v>
      </c>
      <c r="C33" s="38">
        <f>HLOOKUP($C$3,Staging!$C$4:$G$61,MATCH(C$18&amp;"_"&amp;$B33,Staging!$B$4:$B$61,FALSE),FALSE)</f>
        <v>0.15</v>
      </c>
      <c r="D33" s="38">
        <f>HLOOKUP($C$3,Staging!$C$4:$G$61,MATCH(D$18&amp;"_"&amp;$B33,Staging!$B$4:$B$61,FALSE),FALSE)</f>
        <v>0.15</v>
      </c>
      <c r="E33" s="38">
        <f>HLOOKUP($C$3,Staging!$C$4:$G$61,MATCH(E$18&amp;"_"&amp;$B33,Staging!$B$4:$B$61,FALSE),FALSE)</f>
        <v>0.85</v>
      </c>
    </row>
    <row r="34" spans="2:8" x14ac:dyDescent="0.35">
      <c r="B34" s="1" t="s">
        <v>98</v>
      </c>
      <c r="C34" s="38">
        <f>HLOOKUP($C$3,Staging!$C$4:$G$61,MATCH(C$18&amp;"_"&amp;$B34,Staging!$B$4:$B$61,FALSE),FALSE)</f>
        <v>70</v>
      </c>
      <c r="D34" s="38">
        <f>HLOOKUP($C$3,Staging!$C$4:$G$61,MATCH(D$18&amp;"_"&amp;$B34,Staging!$B$4:$B$61,FALSE),FALSE)</f>
        <v>70</v>
      </c>
    </row>
    <row r="35" spans="2:8" x14ac:dyDescent="0.35">
      <c r="B35" t="s">
        <v>99</v>
      </c>
      <c r="C35" s="51">
        <f>DATE(YEAR($C$10)+C34,MONTH($C$10),DAY($C$10))</f>
        <v>25568</v>
      </c>
      <c r="D35" s="51">
        <f>DATE(YEAR($C$10)+D34,MONTH($C$10),DAY($C$10))</f>
        <v>25568</v>
      </c>
    </row>
    <row r="36" spans="2:8" x14ac:dyDescent="0.35">
      <c r="B36" t="s">
        <v>100</v>
      </c>
      <c r="C36" s="18">
        <f ca="1">IF(C35&gt;$C9,(DATEDIF($C$9,C35,"M")+IF(DAY(C35)=DAY($C$9),0,1))/12,0)</f>
        <v>0</v>
      </c>
      <c r="D36" s="18">
        <f ca="1">IF(D35&gt;$C9,(DATEDIF($C$9,D35,"M")+IF(DAY(D35)=DAY($C$9),0,1))/12,0)</f>
        <v>0</v>
      </c>
      <c r="F36" s="122"/>
    </row>
    <row r="37" spans="2:8" x14ac:dyDescent="0.35">
      <c r="B37" s="1" t="s">
        <v>101</v>
      </c>
      <c r="C37" s="38">
        <f>HLOOKUP($C$3,Staging!$C$4:$G$61,MATCH(C$18&amp;"_"&amp;$B37,Staging!$B$4:$B$61,FALSE),FALSE)</f>
        <v>0</v>
      </c>
      <c r="D37" s="38">
        <f>HLOOKUP($C$3,Staging!$C$4:$G$61,MATCH(D$18&amp;"_"&amp;$B37,Staging!$B$4:$B$61,FALSE),FALSE)</f>
        <v>0</v>
      </c>
    </row>
    <row r="38" spans="2:8" x14ac:dyDescent="0.35">
      <c r="C38" s="2"/>
      <c r="D38" s="28"/>
    </row>
    <row r="39" spans="2:8" x14ac:dyDescent="0.35">
      <c r="B39" s="19" t="s">
        <v>102</v>
      </c>
      <c r="C39" s="38" t="str">
        <f>HLOOKUP(C$3,Staging!$C$4:$G$61,MATCH(B39,Staging!$B$4:$B$61,FALSE),FALSE)</f>
        <v>Gendered</v>
      </c>
      <c r="G39" s="19" t="s">
        <v>103</v>
      </c>
      <c r="H39" s="132">
        <f>IF(OR(Summary!$C$8=1,Summary!$C$8=3),1,2)</f>
        <v>2</v>
      </c>
    </row>
    <row r="41" spans="2:8" x14ac:dyDescent="0.35">
      <c r="B41" t="s">
        <v>104</v>
      </c>
      <c r="C41" s="2" t="s">
        <v>54</v>
      </c>
      <c r="D41" s="2" t="s">
        <v>57</v>
      </c>
      <c r="E41" s="53" t="str">
        <f>IF($E25=2,$K$6,IF($E25=5,$K$7,IF($E25=65,$K$8,NA())))</f>
        <v>2-year benefit period IP</v>
      </c>
    </row>
    <row r="42" spans="2:8" x14ac:dyDescent="0.35">
      <c r="B42" s="19" t="s">
        <v>105</v>
      </c>
      <c r="C42" s="62">
        <f>INDEX($L$4:$N$8,MATCH(C$41,$K$4:$K$8,FALSE),MATCH($C$16,$L$3:$N$3,FALSE))</f>
        <v>1</v>
      </c>
      <c r="D42" s="62">
        <f>INDEX($L$4:$N$8,MATCH(D$41,$K$4:$K$8,FALSE),MATCH($C$16,$L$3:$N$3,FALSE))</f>
        <v>1</v>
      </c>
      <c r="E42" s="62">
        <f>INDEX($L$4:$N$8,MATCH(E$41,$K$4:$K$8,FALSE),MATCH($C$16,$L$3:$N$3,FALSE))</f>
        <v>1</v>
      </c>
    </row>
    <row r="43" spans="2:8" x14ac:dyDescent="0.35">
      <c r="B43" s="19" t="s">
        <v>106</v>
      </c>
      <c r="D43" s="29" t="e">
        <f>IF($E64=2,$K$6,IF($E64=5,$K$7,IF($E64=65,$K$8,NA())))</f>
        <v>#VALUE!</v>
      </c>
      <c r="E43" s="64" t="e">
        <f>INDEX($L$4:$N$8,MATCH(D$43,$K$4:$K$8,FALSE),MATCH($C$16,$L$3:$N$3,FALSE))</f>
        <v>#VALUE!</v>
      </c>
    </row>
    <row r="45" spans="2:8" x14ac:dyDescent="0.35">
      <c r="B45" s="31" t="s">
        <v>107</v>
      </c>
      <c r="C45" s="19" t="s">
        <v>108</v>
      </c>
      <c r="D45" s="19" t="s">
        <v>109</v>
      </c>
      <c r="E45" s="19" t="s">
        <v>110</v>
      </c>
    </row>
    <row r="46" spans="2:8" x14ac:dyDescent="0.35">
      <c r="B46" s="31" t="s">
        <v>111</v>
      </c>
      <c r="C46" s="19" t="str">
        <f>"SE_PRF_D"&amp;"_"&amp;LEFT($C$12,1)&amp;"_"&amp;$H$39</f>
        <v>SE_PRF_D_0_2</v>
      </c>
      <c r="D46" s="19" t="str">
        <f>"SE_PRF_T"&amp;"_"&amp;LEFT($C$12,1)&amp;"_"&amp;$H$39</f>
        <v>SE_PRF_T_0_2</v>
      </c>
      <c r="E46" s="65" t="str">
        <f>"SE_PRF_"&amp;E25&amp;"_"&amp;E26&amp;"_"&amp;LEFT($C$12,1)&amp;"_"&amp;$H$39</f>
        <v>SE_PRF_2_60_0_2</v>
      </c>
      <c r="H46" t="s">
        <v>112</v>
      </c>
    </row>
    <row r="47" spans="2:8" x14ac:dyDescent="0.35">
      <c r="B47" s="19" t="s">
        <v>105</v>
      </c>
      <c r="C47" s="36">
        <f ca="1">IFERROR(Calculations!C$42*INDEX(INDIRECT($H$47),MATCH($C$11,INDIRECT($H$48),0),MATCH(C$46,INDIRECT($H$49),0)),0)</f>
        <v>0</v>
      </c>
      <c r="D47" s="36">
        <f ca="1">IFERROR(Calculations!D$42*INDEX(INDIRECT($H$47),MATCH($C$11,INDIRECT($H$48),0),MATCH(D$46,INDIRECT($H$49),0)),0)</f>
        <v>0</v>
      </c>
      <c r="E47" s="36">
        <f ca="1">IFERROR(Calculations!E$42*INDEX(INDIRECT($H$47),MATCH($C$11,INDIRECT($H$48),0),MATCH(E$46,INDIRECT($H$49),0)),0)</f>
        <v>0</v>
      </c>
      <c r="G47" t="s">
        <v>113</v>
      </c>
      <c r="H47" t="str">
        <f>"'Rates 2020"&amp;IF(Calculations!$C$39="Uni-sex","","-"&amp;LEFT($C$12,1)&amp;$H$39)&amp;"'!$B$8:$L$68"</f>
        <v>'Rates 2020-02'!$B$8:$L$68</v>
      </c>
    </row>
    <row r="48" spans="2:8" x14ac:dyDescent="0.35">
      <c r="B48" s="19" t="s">
        <v>114</v>
      </c>
      <c r="C48" s="36">
        <f ca="1">IFERROR(Calculations!C$42*INDEX(INDIRECT($H$47),MATCH($C$11,INDIRECT($H$48),0),MATCH(C$46,INDIRECT($H$49),0)),0)</f>
        <v>0</v>
      </c>
      <c r="D48" s="36">
        <f ca="1">IFERROR(Calculations!D$42*INDEX(INDIRECT($H$47),MATCH($C$11,INDIRECT($H$48),0),MATCH(D$46,INDIRECT($H$49),0)),0)</f>
        <v>0</v>
      </c>
      <c r="E48" s="36">
        <f ca="1">IFERROR(Calculations!E$42*INDEX(INDIRECT($H$47),MATCH($C$11,INDIRECT($H$48),0),MATCH(E$46,INDIRECT($H$49),0)),0)</f>
        <v>0</v>
      </c>
      <c r="G48" t="s">
        <v>115</v>
      </c>
      <c r="H48" s="117" t="str">
        <f>"'Rates 2020"&amp;IF(Calculations!$C$39="Uni-sex","","-"&amp;LEFT($C$12,1)&amp;$H$39)&amp;"'!$A$8:$A$68"</f>
        <v>'Rates 2020-02'!$A$8:$A$68</v>
      </c>
    </row>
    <row r="49" spans="2:8" x14ac:dyDescent="0.35">
      <c r="B49" s="19" t="s">
        <v>116</v>
      </c>
      <c r="C49" s="36">
        <f ca="1">IFERROR(Calculations!C$42*INDEX(INDIRECT($H$47),MATCH($C$11,INDIRECT($H$48),0),MATCH(C$46,INDIRECT($H$49),0)),0)</f>
        <v>0</v>
      </c>
      <c r="D49" s="36">
        <f ca="1">IFERROR(Calculations!D$42*INDEX(INDIRECT($H$47),MATCH($C$11,INDIRECT($H$48),0),MATCH(D$46,INDIRECT($H$49),0)),0)</f>
        <v>0</v>
      </c>
      <c r="E49" s="36">
        <f ca="1">IFERROR(Calculations!E$43*INDEX(INDIRECT($H$47),MATCH($C$11,INDIRECT($H$48),0),MATCH(E$66,INDIRECT($H$49),0)),0)</f>
        <v>0</v>
      </c>
      <c r="G49" t="s">
        <v>81</v>
      </c>
      <c r="H49" s="117" t="str">
        <f>"'Rates 2020"&amp;IF(Calculations!$C$39="Uni-sex","","-"&amp;LEFT($C$12,1)&amp;$H$39)&amp;"'!$B$7:$L$7"</f>
        <v>'Rates 2020-02'!$B$7:$L$7</v>
      </c>
    </row>
    <row r="51" spans="2:8" x14ac:dyDescent="0.35">
      <c r="B51" s="31" t="s">
        <v>117</v>
      </c>
      <c r="C51" s="19" t="s">
        <v>108</v>
      </c>
      <c r="D51" s="19" t="s">
        <v>109</v>
      </c>
      <c r="E51" s="19" t="s">
        <v>110</v>
      </c>
    </row>
    <row r="52" spans="2:8" x14ac:dyDescent="0.35">
      <c r="B52" s="19" t="s">
        <v>118</v>
      </c>
      <c r="C52" s="60">
        <f ca="1">IF(C$19="No basic cover","n/a",MIN(C$23,_xlfn.CEILING.MATH(C$29,1000)))</f>
        <v>0</v>
      </c>
      <c r="D52" s="60">
        <f ca="1">IF(D$19="No basic cover","n/a",MIN(D$23,_xlfn.CEILING.MATH(D$29,1000)))</f>
        <v>0</v>
      </c>
      <c r="E52" s="60">
        <f ca="1">IF(E$19="No basic cover","n/a",MIN(E$23,_xlfn.CEILING.MATH(E$29,100)))</f>
        <v>0</v>
      </c>
    </row>
    <row r="53" spans="2:8" x14ac:dyDescent="0.35">
      <c r="B53" s="19" t="s">
        <v>119</v>
      </c>
      <c r="C53" s="61">
        <f ca="1">IF(C19="No basic cover",0,C52/10000*C$47)</f>
        <v>0</v>
      </c>
      <c r="D53" s="61">
        <f ca="1">IF(D19="No basic cover",0,D52/10000*D$47)</f>
        <v>0</v>
      </c>
      <c r="E53" s="61">
        <f ca="1">IF(E19="No basic cover",0,E52/100*E$47)</f>
        <v>0</v>
      </c>
    </row>
    <row r="55" spans="2:8" x14ac:dyDescent="0.35">
      <c r="B55" s="57" t="s">
        <v>114</v>
      </c>
      <c r="C55" s="22" t="s">
        <v>108</v>
      </c>
      <c r="D55" s="22" t="s">
        <v>109</v>
      </c>
      <c r="E55" s="22" t="s">
        <v>110</v>
      </c>
    </row>
    <row r="56" spans="2:8" x14ac:dyDescent="0.35">
      <c r="B56" s="22" t="s">
        <v>118</v>
      </c>
      <c r="C56" s="58">
        <f ca="1">IF(C$19="No basic cover","n/a",MIN(C$24,_xlfn.CEILING.MATH(C$29,1000)))</f>
        <v>0</v>
      </c>
      <c r="D56" s="58">
        <f ca="1">IF(D$19="No basic cover","n/a",MIN(D$24,_xlfn.CEILING.MATH(D$29,1000)))</f>
        <v>0</v>
      </c>
      <c r="E56" s="58">
        <f ca="1">IF(E$19="No basic cover","n/a",MIN(E$24,_xlfn.CEILING.MATH(E$29,100)))</f>
        <v>0</v>
      </c>
    </row>
    <row r="57" spans="2:8" x14ac:dyDescent="0.35">
      <c r="B57" s="22" t="s">
        <v>119</v>
      </c>
      <c r="C57" s="59">
        <f ca="1">IF(C19="No basic cover",0,C56/10000*C$48)</f>
        <v>0</v>
      </c>
      <c r="D57" s="59">
        <f ca="1">IF(D19="No basic cover",0,D56/10000*D$48)</f>
        <v>0</v>
      </c>
      <c r="E57" s="59">
        <f ca="1">IF(E19="No basic cover",0,E56/100*E$48)</f>
        <v>0</v>
      </c>
    </row>
    <row r="58" spans="2:8" ht="43.5" x14ac:dyDescent="0.35">
      <c r="B58" t="s">
        <v>120</v>
      </c>
      <c r="C58" s="34" t="str">
        <f ca="1">IF(C$19="No basic cover","",
IF(C69,"^ Basic Death cover ends at age "&amp;C68&amp;".",
IF(C56&gt;C52,"^ You will be capped at the automatic limit of $"&amp;TEXT(C52,"0,000")&amp;". To have basic cover above the automatic limit in line with your salary, you’ll need to provide detailed health information for the Insurer to consider.",
"")))</f>
        <v>^ Basic Death cover ends at age 70.</v>
      </c>
      <c r="D58" s="34" t="str">
        <f ca="1">IF(D$19="No basic cover","",
IF(D69,"† Basic TPD cover ends at age "&amp;D68&amp;".",
IF(D56&gt;D52,"† You will be capped at the automatic limit of $"&amp;TEXT(D52,"0,000")&amp;". To have basic cover above the automatic limit in line with your salary, you’ll need to provide detailed health information for the Insurer to consider.",
"")))</f>
        <v>† Basic TPD cover ends at age 65.</v>
      </c>
      <c r="E58" s="34" t="str">
        <f ca="1">IF(E$19="No basic cover","",
IF(E69,"‡ Basic Income Protection ends at age "&amp;E68&amp;".",
IF(E56&gt;E52,"‡ You will be capped at the automatic limit of $"&amp;TEXT(E52,"0,000")&amp;". To have basic cover above the automatic limit in line with your salary, you’ll need to provide detailed health information for the Insurer to consider.",
"")))</f>
        <v>‡ Basic Income Protection ends at age 70.</v>
      </c>
      <c r="F58" t="s">
        <v>121</v>
      </c>
    </row>
    <row r="60" spans="2:8" x14ac:dyDescent="0.35">
      <c r="B60" s="54" t="s">
        <v>116</v>
      </c>
      <c r="C60" s="41" t="s">
        <v>108</v>
      </c>
      <c r="D60" s="41" t="s">
        <v>109</v>
      </c>
      <c r="E60" s="41" t="s">
        <v>110</v>
      </c>
    </row>
    <row r="61" spans="2:8" x14ac:dyDescent="0.35">
      <c r="B61" s="41" t="s">
        <v>118</v>
      </c>
      <c r="C61" s="55">
        <f>Summary!J9</f>
        <v>0</v>
      </c>
      <c r="D61" s="55">
        <f>Summary!J10</f>
        <v>0</v>
      </c>
      <c r="E61" s="55">
        <f>Summary!J15</f>
        <v>0</v>
      </c>
    </row>
    <row r="62" spans="2:8" x14ac:dyDescent="0.35">
      <c r="B62" s="41" t="s">
        <v>119</v>
      </c>
      <c r="C62" s="56">
        <f ca="1">C61/10000*C$49</f>
        <v>0</v>
      </c>
      <c r="D62" s="56">
        <f ca="1">D61/10000*D$49</f>
        <v>0</v>
      </c>
      <c r="E62" s="56">
        <f ca="1">E61/100*E$49</f>
        <v>0</v>
      </c>
    </row>
    <row r="64" spans="2:8" x14ac:dyDescent="0.35">
      <c r="D64" s="29" t="s">
        <v>122</v>
      </c>
      <c r="E64" s="21" t="e">
        <f>VALUE(RIGHT(SUBSTITUTE(Summary!J16," years",""),2))</f>
        <v>#VALUE!</v>
      </c>
    </row>
    <row r="65" spans="2:5" x14ac:dyDescent="0.35">
      <c r="D65" s="29" t="s">
        <v>123</v>
      </c>
      <c r="E65" s="21" t="e">
        <f>VALUE(SUBSTITUTE(Summary!J17," days",""))</f>
        <v>#VALUE!</v>
      </c>
    </row>
    <row r="66" spans="2:5" x14ac:dyDescent="0.35">
      <c r="D66" s="29" t="s">
        <v>124</v>
      </c>
      <c r="E66" s="21" t="e">
        <f>"SE_PRF_"&amp;E64&amp;"_"&amp;E65&amp;"_"&amp;LEFT($C$12,1)&amp;"_"&amp;$H$39</f>
        <v>#VALUE!</v>
      </c>
    </row>
    <row r="68" spans="2:5" x14ac:dyDescent="0.35">
      <c r="B68" t="s">
        <v>125</v>
      </c>
      <c r="C68">
        <f>MIN(C34,C22)</f>
        <v>70</v>
      </c>
      <c r="D68">
        <f>MIN(D34,D22)</f>
        <v>65</v>
      </c>
      <c r="E68">
        <f>MIN(IF(E25=2,70,65),E22)</f>
        <v>70</v>
      </c>
    </row>
    <row r="69" spans="2:5" x14ac:dyDescent="0.35">
      <c r="B69" t="s">
        <v>126</v>
      </c>
      <c r="C69" t="b">
        <f ca="1">$C$11&gt;=C68</f>
        <v>1</v>
      </c>
      <c r="D69" t="b">
        <f ca="1">$C$11&gt;=D68</f>
        <v>1</v>
      </c>
      <c r="E69" t="b">
        <f t="shared" ref="E69" ca="1" si="0">$C$11&gt;=E68</f>
        <v>1</v>
      </c>
    </row>
    <row r="70" spans="2:5" x14ac:dyDescent="0.35">
      <c r="B70" t="s">
        <v>127</v>
      </c>
      <c r="C70" t="b">
        <f ca="1">OR($C$11&lt;15,$C$11&gt;69)</f>
        <v>1</v>
      </c>
      <c r="D70" t="b">
        <f ca="1">OR($C$11&lt;15,$C$11&gt;64)</f>
        <v>1</v>
      </c>
      <c r="E70" t="b">
        <f ca="1">OR($C$11&lt;15,$C$11&gt;64)</f>
        <v>1</v>
      </c>
    </row>
    <row r="71" spans="2:5" x14ac:dyDescent="0.35">
      <c r="B71" t="s">
        <v>128</v>
      </c>
      <c r="C71" t="b">
        <f ca="1">C56&gt;C23</f>
        <v>0</v>
      </c>
      <c r="D71" t="b">
        <f ca="1">D56&gt;D23</f>
        <v>0</v>
      </c>
      <c r="E71" t="b">
        <f ca="1">E56&gt;E23</f>
        <v>0</v>
      </c>
    </row>
  </sheetData>
  <sheetProtection algorithmName="SHA-512" hashValue="mkOImyAyTu5lpliNrIs0kNmGzhfPj8GWLDKSQaIwosgGy3Bi2yh1P7JYdhdDN3lVd0Ky8iv2BMQjRSyIF9EOcQ==" saltValue="OMnigDz5j2THkQ+Nntzl2Q==" spinCount="100000" sheet="1" objects="1" scenarios="1" selectLockedCells="1" selectUnlockedCells="1"/>
  <dataConsolidate/>
  <mergeCells count="1">
    <mergeCell ref="K2:N2"/>
  </mergeCells>
  <pageMargins left="0.7" right="0.7" top="0.75" bottom="0.75" header="0.3" footer="0.3"/>
  <pageSetup paperSize="9" orientation="portrait" r:id="rId1"/>
  <ignoredErrors>
    <ignoredError sqref="C31:E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6CA1-7704-4CE9-B1D2-91522271872F}">
  <sheetPr codeName="Sheet4">
    <tabColor rgb="FF00B0F0"/>
  </sheetPr>
  <dimension ref="B2:K61"/>
  <sheetViews>
    <sheetView zoomScaleNormal="100" workbookViewId="0">
      <selection activeCell="B2" sqref="B2"/>
    </sheetView>
  </sheetViews>
  <sheetFormatPr defaultRowHeight="14.5" x14ac:dyDescent="0.35"/>
  <cols>
    <col min="1" max="1" width="5.54296875" customWidth="1"/>
    <col min="2" max="2" width="25.54296875" customWidth="1"/>
    <col min="3" max="7" width="13.1796875" customWidth="1"/>
    <col min="8" max="8" width="5.54296875" customWidth="1"/>
  </cols>
  <sheetData>
    <row r="2" spans="2:11" x14ac:dyDescent="0.35">
      <c r="B2" s="19" t="s">
        <v>44</v>
      </c>
      <c r="C2" s="18" t="s">
        <v>129</v>
      </c>
      <c r="J2" t="s">
        <v>130</v>
      </c>
      <c r="K2">
        <v>2</v>
      </c>
    </row>
    <row r="3" spans="2:11" x14ac:dyDescent="0.35">
      <c r="B3" s="46" t="s">
        <v>131</v>
      </c>
      <c r="C3" s="47">
        <v>4</v>
      </c>
      <c r="J3" t="s">
        <v>132</v>
      </c>
    </row>
    <row r="4" spans="2:11" x14ac:dyDescent="0.35">
      <c r="B4" s="19" t="s">
        <v>47</v>
      </c>
      <c r="C4" s="18">
        <v>1</v>
      </c>
      <c r="D4" s="18">
        <v>2</v>
      </c>
      <c r="E4" s="18">
        <v>3</v>
      </c>
      <c r="F4" s="18">
        <v>4</v>
      </c>
      <c r="G4" s="18">
        <v>5</v>
      </c>
      <c r="J4" t="s">
        <v>31</v>
      </c>
    </row>
    <row r="5" spans="2:11" x14ac:dyDescent="0.35">
      <c r="B5" s="19" t="s">
        <v>133</v>
      </c>
      <c r="C5" s="18" t="s">
        <v>134</v>
      </c>
      <c r="D5" s="18" t="s">
        <v>135</v>
      </c>
      <c r="E5" s="18" t="s">
        <v>136</v>
      </c>
      <c r="F5" s="18" t="s">
        <v>137</v>
      </c>
      <c r="G5" s="18" t="s">
        <v>138</v>
      </c>
      <c r="J5" t="s">
        <v>139</v>
      </c>
    </row>
    <row r="6" spans="2:11" x14ac:dyDescent="0.35">
      <c r="B6" s="19" t="s">
        <v>140</v>
      </c>
      <c r="C6" s="23">
        <v>20</v>
      </c>
      <c r="D6" s="23">
        <v>21</v>
      </c>
      <c r="E6" s="23">
        <v>22</v>
      </c>
      <c r="F6" s="23">
        <v>23</v>
      </c>
      <c r="G6" s="23" t="s">
        <v>141</v>
      </c>
    </row>
    <row r="7" spans="2:11" ht="72.5" x14ac:dyDescent="0.35">
      <c r="B7" s="19" t="s">
        <v>51</v>
      </c>
      <c r="C7" s="37" t="s">
        <v>142</v>
      </c>
      <c r="D7" s="37" t="s">
        <v>143</v>
      </c>
      <c r="E7" s="37" t="s">
        <v>144</v>
      </c>
      <c r="F7" s="37" t="s">
        <v>145</v>
      </c>
      <c r="G7" s="37" t="s">
        <v>141</v>
      </c>
    </row>
    <row r="8" spans="2:11" x14ac:dyDescent="0.35">
      <c r="B8" s="19" t="s">
        <v>102</v>
      </c>
      <c r="C8" s="37" t="s">
        <v>146</v>
      </c>
      <c r="D8" s="37" t="s">
        <v>146</v>
      </c>
      <c r="E8" s="37" t="s">
        <v>146</v>
      </c>
      <c r="F8" s="37" t="s">
        <v>146</v>
      </c>
      <c r="G8" s="37" t="s">
        <v>141</v>
      </c>
    </row>
    <row r="9" spans="2:11" x14ac:dyDescent="0.35">
      <c r="B9" s="19" t="s">
        <v>147</v>
      </c>
      <c r="C9" s="18" t="s">
        <v>148</v>
      </c>
      <c r="D9" s="18" t="s">
        <v>148</v>
      </c>
      <c r="E9" s="18" t="s">
        <v>148</v>
      </c>
      <c r="F9" s="18" t="s">
        <v>148</v>
      </c>
      <c r="G9" s="18" t="s">
        <v>141</v>
      </c>
    </row>
    <row r="10" spans="2:11" x14ac:dyDescent="0.35">
      <c r="B10" s="36" t="s">
        <v>149</v>
      </c>
      <c r="C10" s="18" t="s">
        <v>88</v>
      </c>
      <c r="D10" s="18" t="s">
        <v>88</v>
      </c>
      <c r="E10" s="18" t="s">
        <v>88</v>
      </c>
      <c r="F10" s="18" t="s">
        <v>88</v>
      </c>
      <c r="G10" s="18" t="s">
        <v>141</v>
      </c>
    </row>
    <row r="11" spans="2:11" x14ac:dyDescent="0.35">
      <c r="B11" s="19" t="s">
        <v>150</v>
      </c>
      <c r="C11" s="18">
        <v>70</v>
      </c>
      <c r="D11" s="18">
        <v>70</v>
      </c>
      <c r="E11" s="18">
        <v>70</v>
      </c>
      <c r="F11" s="18">
        <v>70</v>
      </c>
      <c r="G11" s="18" t="s">
        <v>141</v>
      </c>
    </row>
    <row r="12" spans="2:11" x14ac:dyDescent="0.35">
      <c r="B12" s="41" t="s">
        <v>151</v>
      </c>
      <c r="C12" s="18">
        <v>0</v>
      </c>
      <c r="D12" s="18">
        <v>0</v>
      </c>
      <c r="E12" s="18">
        <v>0</v>
      </c>
      <c r="F12" s="18">
        <v>0</v>
      </c>
      <c r="G12" s="18" t="s">
        <v>141</v>
      </c>
    </row>
    <row r="13" spans="2:11" x14ac:dyDescent="0.35">
      <c r="B13" s="41" t="s">
        <v>152</v>
      </c>
      <c r="C13" s="18">
        <v>0</v>
      </c>
      <c r="D13" s="18">
        <v>0</v>
      </c>
      <c r="E13" s="18">
        <v>0</v>
      </c>
      <c r="F13" s="18">
        <v>0</v>
      </c>
      <c r="G13" s="18" t="s">
        <v>141</v>
      </c>
    </row>
    <row r="14" spans="2:11" x14ac:dyDescent="0.35">
      <c r="B14" s="41" t="s">
        <v>153</v>
      </c>
      <c r="C14" s="18">
        <v>0.15</v>
      </c>
      <c r="D14" s="18">
        <v>0.15</v>
      </c>
      <c r="E14" s="18">
        <v>0.1</v>
      </c>
      <c r="F14" s="18">
        <v>0.1</v>
      </c>
      <c r="G14" s="18" t="s">
        <v>141</v>
      </c>
    </row>
    <row r="15" spans="2:11" x14ac:dyDescent="0.35">
      <c r="B15" s="41" t="s">
        <v>154</v>
      </c>
      <c r="C15" s="18">
        <v>70</v>
      </c>
      <c r="D15" s="18">
        <v>70</v>
      </c>
      <c r="E15" s="18">
        <v>65</v>
      </c>
      <c r="F15" s="18">
        <v>65</v>
      </c>
      <c r="G15" s="18" t="s">
        <v>141</v>
      </c>
    </row>
    <row r="16" spans="2:11" x14ac:dyDescent="0.35">
      <c r="B16" s="41" t="s">
        <v>155</v>
      </c>
      <c r="C16" s="18">
        <v>0</v>
      </c>
      <c r="D16" s="18">
        <v>0</v>
      </c>
      <c r="E16" s="18">
        <v>0</v>
      </c>
      <c r="F16" s="18">
        <v>0</v>
      </c>
      <c r="G16" s="18" t="s">
        <v>141</v>
      </c>
    </row>
    <row r="17" spans="2:7" x14ac:dyDescent="0.35">
      <c r="B17" s="19" t="s">
        <v>156</v>
      </c>
      <c r="C17" s="18">
        <v>1500000</v>
      </c>
      <c r="D17" s="18">
        <v>1500000</v>
      </c>
      <c r="E17" s="18">
        <v>1500000</v>
      </c>
      <c r="F17" s="18">
        <v>1500000</v>
      </c>
      <c r="G17" s="18" t="s">
        <v>141</v>
      </c>
    </row>
    <row r="18" spans="2:7" x14ac:dyDescent="0.35">
      <c r="B18" s="19" t="s">
        <v>157</v>
      </c>
      <c r="C18" s="18">
        <v>999999999</v>
      </c>
      <c r="D18" s="18">
        <v>999999999</v>
      </c>
      <c r="E18" s="18">
        <v>999999999</v>
      </c>
      <c r="F18" s="18">
        <v>999999999</v>
      </c>
      <c r="G18" s="18" t="s">
        <v>141</v>
      </c>
    </row>
    <row r="19" spans="2:7" x14ac:dyDescent="0.35">
      <c r="B19" s="36" t="s">
        <v>158</v>
      </c>
      <c r="C19" s="18" t="s">
        <v>88</v>
      </c>
      <c r="D19" s="18" t="s">
        <v>88</v>
      </c>
      <c r="E19" s="18" t="s">
        <v>88</v>
      </c>
      <c r="F19" s="18" t="s">
        <v>88</v>
      </c>
      <c r="G19" s="18" t="s">
        <v>141</v>
      </c>
    </row>
    <row r="20" spans="2:7" x14ac:dyDescent="0.35">
      <c r="B20" s="19" t="s">
        <v>159</v>
      </c>
      <c r="C20" s="18">
        <v>65</v>
      </c>
      <c r="D20" s="18">
        <v>65</v>
      </c>
      <c r="E20" s="18">
        <v>65</v>
      </c>
      <c r="F20" s="18">
        <v>65</v>
      </c>
      <c r="G20" s="18" t="s">
        <v>141</v>
      </c>
    </row>
    <row r="21" spans="2:7" x14ac:dyDescent="0.35">
      <c r="B21" s="41" t="s">
        <v>160</v>
      </c>
      <c r="C21" s="18">
        <v>0</v>
      </c>
      <c r="D21" s="18">
        <v>0</v>
      </c>
      <c r="E21" s="18">
        <v>0</v>
      </c>
      <c r="F21" s="18">
        <v>0</v>
      </c>
      <c r="G21" s="18" t="s">
        <v>141</v>
      </c>
    </row>
    <row r="22" spans="2:7" x14ac:dyDescent="0.35">
      <c r="B22" s="41" t="s">
        <v>161</v>
      </c>
      <c r="C22" s="18">
        <v>0</v>
      </c>
      <c r="D22" s="18">
        <v>0</v>
      </c>
      <c r="E22" s="18">
        <v>0</v>
      </c>
      <c r="F22" s="18">
        <v>0</v>
      </c>
      <c r="G22" s="18" t="s">
        <v>141</v>
      </c>
    </row>
    <row r="23" spans="2:7" x14ac:dyDescent="0.35">
      <c r="B23" s="41" t="s">
        <v>162</v>
      </c>
      <c r="C23" s="18">
        <v>0.15</v>
      </c>
      <c r="D23" s="18">
        <v>0.15</v>
      </c>
      <c r="E23" s="18">
        <v>0.1</v>
      </c>
      <c r="F23" s="18">
        <v>0.1</v>
      </c>
      <c r="G23" s="18" t="s">
        <v>141</v>
      </c>
    </row>
    <row r="24" spans="2:7" x14ac:dyDescent="0.35">
      <c r="B24" s="41" t="s">
        <v>163</v>
      </c>
      <c r="C24" s="18">
        <v>70</v>
      </c>
      <c r="D24" s="18">
        <v>70</v>
      </c>
      <c r="E24" s="18">
        <v>65</v>
      </c>
      <c r="F24" s="18">
        <v>65</v>
      </c>
      <c r="G24" s="18" t="s">
        <v>141</v>
      </c>
    </row>
    <row r="25" spans="2:7" x14ac:dyDescent="0.35">
      <c r="B25" s="41" t="s">
        <v>164</v>
      </c>
      <c r="C25" s="18">
        <v>0</v>
      </c>
      <c r="D25" s="18">
        <v>0</v>
      </c>
      <c r="E25" s="18">
        <v>0</v>
      </c>
      <c r="F25" s="18">
        <v>0</v>
      </c>
      <c r="G25" s="18" t="s">
        <v>141</v>
      </c>
    </row>
    <row r="26" spans="2:7" x14ac:dyDescent="0.35">
      <c r="B26" s="19" t="s">
        <v>165</v>
      </c>
      <c r="C26" s="18">
        <v>1500000</v>
      </c>
      <c r="D26" s="18">
        <v>1500000</v>
      </c>
      <c r="E26" s="18">
        <v>1500000</v>
      </c>
      <c r="F26" s="18">
        <v>1500000</v>
      </c>
      <c r="G26" s="18" t="s">
        <v>141</v>
      </c>
    </row>
    <row r="27" spans="2:7" x14ac:dyDescent="0.35">
      <c r="B27" s="19" t="s">
        <v>166</v>
      </c>
      <c r="C27" s="18">
        <v>3000000</v>
      </c>
      <c r="D27" s="18">
        <v>3000000</v>
      </c>
      <c r="E27" s="18">
        <v>3000000</v>
      </c>
      <c r="F27" s="18">
        <v>3000000</v>
      </c>
      <c r="G27" s="18" t="s">
        <v>141</v>
      </c>
    </row>
    <row r="28" spans="2:7" x14ac:dyDescent="0.35">
      <c r="B28" s="36" t="s">
        <v>167</v>
      </c>
      <c r="C28" s="18" t="s">
        <v>89</v>
      </c>
      <c r="D28" s="18" t="s">
        <v>89</v>
      </c>
      <c r="E28" s="18" t="s">
        <v>80</v>
      </c>
      <c r="F28" s="18" t="s">
        <v>80</v>
      </c>
      <c r="G28" s="18" t="s">
        <v>141</v>
      </c>
    </row>
    <row r="29" spans="2:7" x14ac:dyDescent="0.35">
      <c r="B29" s="19" t="s">
        <v>168</v>
      </c>
      <c r="C29" s="18">
        <v>70</v>
      </c>
      <c r="D29" s="18">
        <v>70</v>
      </c>
      <c r="E29" s="18">
        <v>70</v>
      </c>
      <c r="F29" s="18">
        <v>70</v>
      </c>
      <c r="G29" s="18" t="s">
        <v>141</v>
      </c>
    </row>
    <row r="30" spans="2:7" x14ac:dyDescent="0.35">
      <c r="B30" s="19" t="s">
        <v>90</v>
      </c>
      <c r="C30" s="18">
        <v>2</v>
      </c>
      <c r="D30" s="18">
        <v>2</v>
      </c>
      <c r="E30" s="18">
        <v>0</v>
      </c>
      <c r="F30" s="18">
        <v>0</v>
      </c>
      <c r="G30" s="18" t="s">
        <v>141</v>
      </c>
    </row>
    <row r="31" spans="2:7" x14ac:dyDescent="0.35">
      <c r="B31" s="19" t="s">
        <v>92</v>
      </c>
      <c r="C31" s="18">
        <v>60</v>
      </c>
      <c r="D31" s="18">
        <v>60</v>
      </c>
      <c r="E31" s="18">
        <v>0</v>
      </c>
      <c r="F31" s="18">
        <v>0</v>
      </c>
      <c r="G31" s="18" t="s">
        <v>141</v>
      </c>
    </row>
    <row r="32" spans="2:7" x14ac:dyDescent="0.35">
      <c r="B32" s="39" t="s">
        <v>169</v>
      </c>
      <c r="C32" s="18">
        <v>0</v>
      </c>
      <c r="D32" s="18">
        <v>0</v>
      </c>
      <c r="E32" s="18">
        <v>0</v>
      </c>
      <c r="F32" s="18">
        <v>0</v>
      </c>
      <c r="G32" s="18" t="s">
        <v>141</v>
      </c>
    </row>
    <row r="33" spans="2:7" x14ac:dyDescent="0.35">
      <c r="B33" s="39" t="s">
        <v>170</v>
      </c>
      <c r="C33" s="18">
        <v>0</v>
      </c>
      <c r="D33" s="18">
        <v>0</v>
      </c>
      <c r="E33" s="18">
        <v>0</v>
      </c>
      <c r="F33" s="18">
        <v>0</v>
      </c>
      <c r="G33" s="18" t="s">
        <v>141</v>
      </c>
    </row>
    <row r="34" spans="2:7" x14ac:dyDescent="0.35">
      <c r="B34" s="39" t="s">
        <v>171</v>
      </c>
      <c r="C34" s="18">
        <v>0.85</v>
      </c>
      <c r="D34" s="18">
        <v>0.85</v>
      </c>
      <c r="E34" s="18">
        <v>0</v>
      </c>
      <c r="F34" s="18">
        <v>0</v>
      </c>
      <c r="G34" s="18" t="s">
        <v>141</v>
      </c>
    </row>
    <row r="35" spans="2:7" x14ac:dyDescent="0.35">
      <c r="B35" s="19" t="s">
        <v>172</v>
      </c>
      <c r="C35" s="18">
        <v>12000</v>
      </c>
      <c r="D35" s="18">
        <v>12000</v>
      </c>
      <c r="E35" s="18" t="s">
        <v>173</v>
      </c>
      <c r="F35" s="18" t="s">
        <v>173</v>
      </c>
      <c r="G35" s="18" t="s">
        <v>141</v>
      </c>
    </row>
    <row r="36" spans="2:7" x14ac:dyDescent="0.35">
      <c r="B36" s="19" t="s">
        <v>174</v>
      </c>
      <c r="C36" s="18">
        <v>30000</v>
      </c>
      <c r="D36" s="18">
        <v>30000</v>
      </c>
      <c r="E36" s="18">
        <v>30000</v>
      </c>
      <c r="F36" s="18">
        <v>30000</v>
      </c>
      <c r="G36" s="18" t="s">
        <v>141</v>
      </c>
    </row>
    <row r="38" spans="2:7" x14ac:dyDescent="0.35">
      <c r="B38" s="19" t="s">
        <v>71</v>
      </c>
      <c r="C38" s="18" t="s">
        <v>50</v>
      </c>
      <c r="D38" s="18" t="s">
        <v>50</v>
      </c>
      <c r="E38" s="18" t="s">
        <v>50</v>
      </c>
      <c r="F38" s="18" t="s">
        <v>50</v>
      </c>
      <c r="G38" s="18" t="s">
        <v>141</v>
      </c>
    </row>
    <row r="40" spans="2:7" ht="43.5" x14ac:dyDescent="0.35">
      <c r="B40" s="131" t="s">
        <v>175</v>
      </c>
      <c r="C40" s="37" t="s">
        <v>176</v>
      </c>
      <c r="D40" s="37" t="s">
        <v>176</v>
      </c>
      <c r="E40" s="37" t="s">
        <v>177</v>
      </c>
      <c r="F40" s="37" t="s">
        <v>177</v>
      </c>
      <c r="G40" s="37" t="s">
        <v>141</v>
      </c>
    </row>
    <row r="41" spans="2:7" x14ac:dyDescent="0.35">
      <c r="B41" s="48" t="s">
        <v>82</v>
      </c>
      <c r="C41" s="49">
        <v>0</v>
      </c>
      <c r="D41" s="49">
        <v>0</v>
      </c>
      <c r="E41" s="49">
        <v>0</v>
      </c>
      <c r="F41" s="49">
        <v>0</v>
      </c>
      <c r="G41" s="49" t="s">
        <v>141</v>
      </c>
    </row>
    <row r="42" spans="2:7" x14ac:dyDescent="0.35">
      <c r="B42" s="48" t="s">
        <v>80</v>
      </c>
      <c r="C42" s="49" t="s">
        <v>80</v>
      </c>
      <c r="D42" s="49" t="s">
        <v>80</v>
      </c>
      <c r="E42" s="49" t="s">
        <v>80</v>
      </c>
      <c r="F42" s="49" t="s">
        <v>80</v>
      </c>
      <c r="G42" s="49" t="s">
        <v>141</v>
      </c>
    </row>
    <row r="43" spans="2:7" ht="29" x14ac:dyDescent="0.35">
      <c r="B43" s="48" t="s">
        <v>84</v>
      </c>
      <c r="C43" s="43" t="s">
        <v>84</v>
      </c>
      <c r="D43" s="43" t="s">
        <v>84</v>
      </c>
      <c r="E43" s="43" t="s">
        <v>84</v>
      </c>
      <c r="F43" s="43" t="s">
        <v>84</v>
      </c>
      <c r="G43" s="43" t="s">
        <v>141</v>
      </c>
    </row>
    <row r="44" spans="2:7" ht="29" x14ac:dyDescent="0.35">
      <c r="B44" s="48" t="s">
        <v>86</v>
      </c>
      <c r="C44" s="43" t="s">
        <v>84</v>
      </c>
      <c r="D44" s="43" t="s">
        <v>84</v>
      </c>
      <c r="E44" s="43" t="s">
        <v>84</v>
      </c>
      <c r="F44" s="43" t="s">
        <v>84</v>
      </c>
      <c r="G44" s="43" t="s">
        <v>141</v>
      </c>
    </row>
    <row r="45" spans="2:7" ht="43.5" x14ac:dyDescent="0.35">
      <c r="B45" s="48" t="s">
        <v>88</v>
      </c>
      <c r="C45" s="42" t="s">
        <v>176</v>
      </c>
      <c r="D45" s="42" t="s">
        <v>176</v>
      </c>
      <c r="E45" s="42" t="s">
        <v>177</v>
      </c>
      <c r="F45" s="42" t="s">
        <v>177</v>
      </c>
      <c r="G45" s="42" t="s">
        <v>141</v>
      </c>
    </row>
    <row r="46" spans="2:7" x14ac:dyDescent="0.35">
      <c r="B46" s="48" t="s">
        <v>91</v>
      </c>
      <c r="C46" s="42" t="s">
        <v>178</v>
      </c>
      <c r="D46" s="42" t="s">
        <v>178</v>
      </c>
      <c r="E46" s="42" t="s">
        <v>178</v>
      </c>
      <c r="F46" s="42" t="s">
        <v>178</v>
      </c>
      <c r="G46" s="42" t="s">
        <v>141</v>
      </c>
    </row>
    <row r="48" spans="2:7" ht="43.5" x14ac:dyDescent="0.35">
      <c r="B48" s="131" t="s">
        <v>179</v>
      </c>
      <c r="C48" s="37" t="s">
        <v>176</v>
      </c>
      <c r="D48" s="37" t="s">
        <v>176</v>
      </c>
      <c r="E48" s="37" t="s">
        <v>177</v>
      </c>
      <c r="F48" s="37" t="s">
        <v>177</v>
      </c>
      <c r="G48" s="37" t="s">
        <v>141</v>
      </c>
    </row>
    <row r="49" spans="2:11" x14ac:dyDescent="0.35">
      <c r="B49" s="48" t="s">
        <v>82</v>
      </c>
      <c r="C49" s="49">
        <v>0</v>
      </c>
      <c r="D49" s="49">
        <v>0</v>
      </c>
      <c r="E49" s="49">
        <v>0</v>
      </c>
      <c r="F49" s="49">
        <v>0</v>
      </c>
      <c r="G49" s="49" t="s">
        <v>141</v>
      </c>
    </row>
    <row r="50" spans="2:11" x14ac:dyDescent="0.35">
      <c r="B50" s="48" t="s">
        <v>80</v>
      </c>
      <c r="C50" s="49" t="s">
        <v>80</v>
      </c>
      <c r="D50" s="49" t="s">
        <v>80</v>
      </c>
      <c r="E50" s="49" t="s">
        <v>80</v>
      </c>
      <c r="F50" s="49" t="s">
        <v>80</v>
      </c>
      <c r="G50" s="49" t="s">
        <v>141</v>
      </c>
    </row>
    <row r="51" spans="2:11" ht="29" x14ac:dyDescent="0.35">
      <c r="B51" s="48" t="s">
        <v>84</v>
      </c>
      <c r="C51" s="43" t="s">
        <v>84</v>
      </c>
      <c r="D51" s="43" t="s">
        <v>84</v>
      </c>
      <c r="E51" s="43" t="s">
        <v>84</v>
      </c>
      <c r="F51" s="43" t="s">
        <v>84</v>
      </c>
      <c r="G51" s="43" t="s">
        <v>141</v>
      </c>
    </row>
    <row r="52" spans="2:11" ht="29" x14ac:dyDescent="0.35">
      <c r="B52" s="48" t="s">
        <v>86</v>
      </c>
      <c r="C52" s="43" t="s">
        <v>84</v>
      </c>
      <c r="D52" s="43" t="s">
        <v>84</v>
      </c>
      <c r="E52" s="43" t="s">
        <v>84</v>
      </c>
      <c r="F52" s="43" t="s">
        <v>84</v>
      </c>
      <c r="G52" s="43" t="s">
        <v>141</v>
      </c>
    </row>
    <row r="53" spans="2:11" ht="43.5" x14ac:dyDescent="0.35">
      <c r="B53" s="48" t="s">
        <v>88</v>
      </c>
      <c r="C53" s="42" t="s">
        <v>176</v>
      </c>
      <c r="D53" s="42" t="s">
        <v>176</v>
      </c>
      <c r="E53" s="42" t="s">
        <v>177</v>
      </c>
      <c r="F53" s="42" t="s">
        <v>177</v>
      </c>
      <c r="G53" s="42" t="s">
        <v>141</v>
      </c>
    </row>
    <row r="54" spans="2:11" x14ac:dyDescent="0.35">
      <c r="B54" s="48" t="s">
        <v>91</v>
      </c>
      <c r="C54" s="42" t="s">
        <v>178</v>
      </c>
      <c r="D54" s="42" t="s">
        <v>178</v>
      </c>
      <c r="E54" s="42" t="s">
        <v>178</v>
      </c>
      <c r="F54" s="42" t="s">
        <v>178</v>
      </c>
      <c r="G54" s="42" t="s">
        <v>141</v>
      </c>
    </row>
    <row r="56" spans="2:11" x14ac:dyDescent="0.35">
      <c r="B56" s="118" t="s">
        <v>180</v>
      </c>
      <c r="C56" s="37" t="s">
        <v>181</v>
      </c>
      <c r="D56" s="37" t="s">
        <v>181</v>
      </c>
      <c r="E56" s="37" t="s">
        <v>80</v>
      </c>
      <c r="F56" s="37" t="s">
        <v>80</v>
      </c>
      <c r="G56" s="37" t="s">
        <v>141</v>
      </c>
    </row>
    <row r="57" spans="2:11" x14ac:dyDescent="0.35">
      <c r="B57" s="45" t="s">
        <v>82</v>
      </c>
      <c r="C57" s="44">
        <v>0</v>
      </c>
      <c r="D57" s="44">
        <v>0</v>
      </c>
      <c r="E57" s="44">
        <v>0</v>
      </c>
      <c r="F57" s="44">
        <v>0</v>
      </c>
      <c r="G57" s="44" t="s">
        <v>141</v>
      </c>
    </row>
    <row r="58" spans="2:11" x14ac:dyDescent="0.35">
      <c r="B58" s="45" t="s">
        <v>80</v>
      </c>
      <c r="C58" s="44" t="s">
        <v>80</v>
      </c>
      <c r="D58" s="44" t="s">
        <v>80</v>
      </c>
      <c r="E58" s="44" t="s">
        <v>80</v>
      </c>
      <c r="F58" s="44" t="s">
        <v>80</v>
      </c>
      <c r="G58" s="44" t="s">
        <v>141</v>
      </c>
    </row>
    <row r="59" spans="2:11" ht="29" x14ac:dyDescent="0.35">
      <c r="B59" s="45" t="s">
        <v>84</v>
      </c>
      <c r="C59" s="44" t="s">
        <v>84</v>
      </c>
      <c r="D59" s="44" t="s">
        <v>84</v>
      </c>
      <c r="E59" s="44" t="s">
        <v>84</v>
      </c>
      <c r="F59" s="44" t="s">
        <v>84</v>
      </c>
      <c r="G59" s="44" t="s">
        <v>141</v>
      </c>
    </row>
    <row r="60" spans="2:11" ht="29" x14ac:dyDescent="0.35">
      <c r="B60" s="45" t="s">
        <v>86</v>
      </c>
      <c r="C60" s="44" t="s">
        <v>84</v>
      </c>
      <c r="D60" s="44" t="s">
        <v>84</v>
      </c>
      <c r="E60" s="44" t="s">
        <v>84</v>
      </c>
      <c r="F60" s="44" t="s">
        <v>84</v>
      </c>
      <c r="G60" s="44" t="s">
        <v>141</v>
      </c>
    </row>
    <row r="61" spans="2:11" x14ac:dyDescent="0.35">
      <c r="B61" s="45" t="s">
        <v>89</v>
      </c>
      <c r="C61" s="40" t="s">
        <v>181</v>
      </c>
      <c r="D61" s="40" t="s">
        <v>181</v>
      </c>
      <c r="E61" s="40" t="s">
        <v>182</v>
      </c>
      <c r="F61" s="40" t="s">
        <v>182</v>
      </c>
      <c r="G61" s="40" t="s">
        <v>141</v>
      </c>
      <c r="K61" s="93"/>
    </row>
  </sheetData>
  <sheetProtection algorithmName="SHA-512" hashValue="GJUZLTApdres90efZOtJ7IpHnIdfDs2BK2Fn68XlAKE1bq2lbgRrp4EYx8XqN3rVaSy34bTUIon4OyFDpKnzOw==" saltValue="PzgBlmc2lkHBp7G9T/azZg==" spinCount="100000" sheet="1" objects="1" scenarios="1" selectLockedCells="1" selectUnlockedCells="1"/>
  <conditionalFormatting sqref="C2">
    <cfRule type="duplicateValues" dxfId="0" priority="1"/>
  </conditionalFormatting>
  <dataValidations count="1">
    <dataValidation type="list" allowBlank="1" showInputMessage="1" showErrorMessage="1" sqref="C2" xr:uid="{D12B2A48-CEA8-40D9-88EB-C8DB77A1D770}">
      <formula1>OFFSET(#REF!,0,0,#REF!)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00C0-0F75-4B0A-AB0B-6D67349A3BDF}">
  <sheetPr codeName="Sheet2">
    <tabColor rgb="FF00B0F0"/>
  </sheetPr>
  <dimension ref="A1:N68"/>
  <sheetViews>
    <sheetView zoomScaleNormal="100" workbookViewId="0"/>
  </sheetViews>
  <sheetFormatPr defaultRowHeight="14.5" x14ac:dyDescent="0.35"/>
  <cols>
    <col min="1" max="1" width="13.1796875" customWidth="1"/>
    <col min="2" max="2" width="15.7265625" bestFit="1" customWidth="1"/>
    <col min="3" max="3" width="17.26953125" bestFit="1" customWidth="1"/>
    <col min="4" max="9" width="18.453125" bestFit="1" customWidth="1"/>
    <col min="10" max="12" width="19.453125" bestFit="1" customWidth="1"/>
  </cols>
  <sheetData>
    <row r="1" spans="1:14" ht="21" x14ac:dyDescent="0.5">
      <c r="A1" s="4" t="s">
        <v>183</v>
      </c>
      <c r="B1" s="5"/>
      <c r="C1" s="6"/>
      <c r="D1" s="6"/>
      <c r="E1" s="6"/>
      <c r="F1" s="6"/>
      <c r="G1" s="6"/>
      <c r="H1" s="6"/>
      <c r="I1" s="6"/>
      <c r="J1" s="6"/>
      <c r="K1" s="6"/>
      <c r="L1" s="6"/>
      <c r="M1" t="s">
        <v>20</v>
      </c>
      <c r="N1" s="123" t="s">
        <v>184</v>
      </c>
    </row>
    <row r="2" spans="1:14" x14ac:dyDescent="0.35">
      <c r="A2" s="7" t="s">
        <v>185</v>
      </c>
      <c r="B2" s="3"/>
      <c r="M2" t="s">
        <v>47</v>
      </c>
      <c r="N2" s="123" t="s">
        <v>186</v>
      </c>
    </row>
    <row r="3" spans="1:14" x14ac:dyDescent="0.35">
      <c r="A3" s="1" t="s">
        <v>187</v>
      </c>
    </row>
    <row r="4" spans="1:14" ht="14.5" customHeight="1" x14ac:dyDescent="0.35">
      <c r="A4" s="151" t="s">
        <v>188</v>
      </c>
      <c r="B4" s="154" t="s">
        <v>189</v>
      </c>
      <c r="C4" s="155"/>
      <c r="D4" s="124">
        <v>2</v>
      </c>
      <c r="E4" s="124">
        <v>2</v>
      </c>
      <c r="F4" s="124">
        <v>2</v>
      </c>
      <c r="G4" s="125">
        <v>5</v>
      </c>
      <c r="H4" s="125">
        <v>5</v>
      </c>
      <c r="I4" s="125">
        <v>5</v>
      </c>
      <c r="J4" s="126">
        <v>65</v>
      </c>
      <c r="K4" s="126">
        <v>65</v>
      </c>
      <c r="L4" s="126">
        <v>65</v>
      </c>
    </row>
    <row r="5" spans="1:14" x14ac:dyDescent="0.35">
      <c r="A5" s="152"/>
      <c r="B5" s="8" t="s">
        <v>74</v>
      </c>
      <c r="C5" s="8" t="s">
        <v>190</v>
      </c>
      <c r="D5" s="127">
        <v>30</v>
      </c>
      <c r="E5" s="127">
        <v>60</v>
      </c>
      <c r="F5" s="127">
        <v>90</v>
      </c>
      <c r="G5" s="128">
        <v>30</v>
      </c>
      <c r="H5" s="128">
        <v>60</v>
      </c>
      <c r="I5" s="128">
        <v>90</v>
      </c>
      <c r="J5" s="129">
        <v>30</v>
      </c>
      <c r="K5" s="129">
        <v>60</v>
      </c>
      <c r="L5" s="126">
        <v>90</v>
      </c>
    </row>
    <row r="6" spans="1:14" x14ac:dyDescent="0.35">
      <c r="A6" s="153"/>
      <c r="B6" s="9" t="s">
        <v>50</v>
      </c>
      <c r="C6" s="9" t="s">
        <v>50</v>
      </c>
      <c r="D6" s="10" t="s">
        <v>50</v>
      </c>
      <c r="E6" s="10" t="s">
        <v>50</v>
      </c>
      <c r="F6" s="10" t="s">
        <v>50</v>
      </c>
      <c r="G6" s="11" t="s">
        <v>50</v>
      </c>
      <c r="H6" s="11" t="s">
        <v>50</v>
      </c>
      <c r="I6" s="11" t="s">
        <v>50</v>
      </c>
      <c r="J6" s="12" t="s">
        <v>50</v>
      </c>
      <c r="K6" s="12" t="s">
        <v>50</v>
      </c>
      <c r="L6" s="12" t="s">
        <v>50</v>
      </c>
    </row>
    <row r="7" spans="1:14" x14ac:dyDescent="0.35">
      <c r="A7" s="13"/>
      <c r="B7" s="14" t="s">
        <v>191</v>
      </c>
      <c r="C7" s="14" t="s">
        <v>192</v>
      </c>
      <c r="D7" s="14" t="s">
        <v>193</v>
      </c>
      <c r="E7" s="14" t="s">
        <v>194</v>
      </c>
      <c r="F7" s="14" t="s">
        <v>195</v>
      </c>
      <c r="G7" s="14" t="s">
        <v>196</v>
      </c>
      <c r="H7" s="14" t="s">
        <v>197</v>
      </c>
      <c r="I7" s="14" t="s">
        <v>198</v>
      </c>
      <c r="J7" s="14" t="s">
        <v>199</v>
      </c>
      <c r="K7" s="14" t="s">
        <v>200</v>
      </c>
      <c r="L7" s="14" t="s">
        <v>201</v>
      </c>
    </row>
    <row r="8" spans="1:14" x14ac:dyDescent="0.35">
      <c r="A8" s="15">
        <v>15</v>
      </c>
      <c r="B8" s="130">
        <v>0.10874999999999999</v>
      </c>
      <c r="C8" s="130">
        <v>1.3049999999999999E-2</v>
      </c>
      <c r="D8" s="16">
        <v>3.1320000000000001E-2</v>
      </c>
      <c r="E8" s="16">
        <v>2.436E-2</v>
      </c>
      <c r="F8" s="16" t="e">
        <v>#N/A</v>
      </c>
      <c r="G8" s="16">
        <v>5.7420000000000006E-2</v>
      </c>
      <c r="H8" s="16">
        <v>4.3500000000000004E-2</v>
      </c>
      <c r="I8" s="16" t="e">
        <v>#N/A</v>
      </c>
      <c r="J8" s="16">
        <v>0.28536</v>
      </c>
      <c r="K8" s="16">
        <v>0.2175</v>
      </c>
      <c r="L8" s="16" t="e">
        <v>#N/A</v>
      </c>
    </row>
    <row r="9" spans="1:14" x14ac:dyDescent="0.35">
      <c r="A9" s="17">
        <v>16</v>
      </c>
      <c r="B9" s="16">
        <v>0.10874999999999999</v>
      </c>
      <c r="C9" s="16">
        <v>1.3049999999999999E-2</v>
      </c>
      <c r="D9" s="16">
        <v>3.1320000000000001E-2</v>
      </c>
      <c r="E9" s="16">
        <v>2.436E-2</v>
      </c>
      <c r="F9" s="16" t="e">
        <v>#N/A</v>
      </c>
      <c r="G9" s="16">
        <v>5.7420000000000006E-2</v>
      </c>
      <c r="H9" s="16">
        <v>4.3500000000000004E-2</v>
      </c>
      <c r="I9" s="16" t="e">
        <v>#N/A</v>
      </c>
      <c r="J9" s="16">
        <v>0.28536</v>
      </c>
      <c r="K9" s="16">
        <v>0.2175</v>
      </c>
      <c r="L9" s="16" t="e">
        <v>#N/A</v>
      </c>
    </row>
    <row r="10" spans="1:14" x14ac:dyDescent="0.35">
      <c r="A10" s="17">
        <v>17</v>
      </c>
      <c r="B10" s="16">
        <v>0.11890000000000001</v>
      </c>
      <c r="C10" s="16">
        <v>1.3049999999999999E-2</v>
      </c>
      <c r="D10" s="16">
        <v>3.1320000000000001E-2</v>
      </c>
      <c r="E10" s="16">
        <v>2.436E-2</v>
      </c>
      <c r="F10" s="16" t="e">
        <v>#N/A</v>
      </c>
      <c r="G10" s="16">
        <v>5.7420000000000006E-2</v>
      </c>
      <c r="H10" s="16">
        <v>4.3500000000000004E-2</v>
      </c>
      <c r="I10" s="16" t="e">
        <v>#N/A</v>
      </c>
      <c r="J10" s="16">
        <v>0.28536</v>
      </c>
      <c r="K10" s="16">
        <v>0.2175</v>
      </c>
      <c r="L10" s="16" t="e">
        <v>#N/A</v>
      </c>
    </row>
    <row r="11" spans="1:14" x14ac:dyDescent="0.35">
      <c r="A11" s="17">
        <v>18</v>
      </c>
      <c r="B11" s="16">
        <v>0.12759999999999996</v>
      </c>
      <c r="C11" s="16">
        <v>1.4499999999999999E-2</v>
      </c>
      <c r="D11" s="16">
        <v>3.1320000000000001E-2</v>
      </c>
      <c r="E11" s="16">
        <v>2.436E-2</v>
      </c>
      <c r="F11" s="16" t="e">
        <v>#N/A</v>
      </c>
      <c r="G11" s="16">
        <v>5.7420000000000006E-2</v>
      </c>
      <c r="H11" s="16">
        <v>4.3500000000000004E-2</v>
      </c>
      <c r="I11" s="16" t="e">
        <v>#N/A</v>
      </c>
      <c r="J11" s="16">
        <v>0.28536</v>
      </c>
      <c r="K11" s="16">
        <v>0.2175</v>
      </c>
      <c r="L11" s="16" t="e">
        <v>#N/A</v>
      </c>
    </row>
    <row r="12" spans="1:14" x14ac:dyDescent="0.35">
      <c r="A12" s="17">
        <v>19</v>
      </c>
      <c r="B12" s="16">
        <v>0.11890000000000001</v>
      </c>
      <c r="C12" s="16">
        <v>1.5949999999999995E-2</v>
      </c>
      <c r="D12" s="16">
        <v>3.1320000000000001E-2</v>
      </c>
      <c r="E12" s="16">
        <v>2.436E-2</v>
      </c>
      <c r="F12" s="16" t="e">
        <v>#N/A</v>
      </c>
      <c r="G12" s="16">
        <v>5.7420000000000006E-2</v>
      </c>
      <c r="H12" s="16">
        <v>4.3500000000000004E-2</v>
      </c>
      <c r="I12" s="16" t="e">
        <v>#N/A</v>
      </c>
      <c r="J12" s="16">
        <v>0.28536</v>
      </c>
      <c r="K12" s="16">
        <v>0.2175</v>
      </c>
      <c r="L12" s="16" t="e">
        <v>#N/A</v>
      </c>
    </row>
    <row r="13" spans="1:14" x14ac:dyDescent="0.35">
      <c r="A13" s="17">
        <v>20</v>
      </c>
      <c r="B13" s="16">
        <v>0.11455</v>
      </c>
      <c r="C13" s="16">
        <v>1.5949999999999995E-2</v>
      </c>
      <c r="D13" s="16">
        <v>3.1320000000000001E-2</v>
      </c>
      <c r="E13" s="16">
        <v>2.436E-2</v>
      </c>
      <c r="F13" s="16" t="e">
        <v>#N/A</v>
      </c>
      <c r="G13" s="16">
        <v>5.7420000000000006E-2</v>
      </c>
      <c r="H13" s="16">
        <v>4.3500000000000004E-2</v>
      </c>
      <c r="I13" s="16" t="e">
        <v>#N/A</v>
      </c>
      <c r="J13" s="16">
        <v>0.28884000000000004</v>
      </c>
      <c r="K13" s="16">
        <v>0.22098000000000001</v>
      </c>
      <c r="L13" s="16" t="e">
        <v>#N/A</v>
      </c>
    </row>
    <row r="14" spans="1:14" x14ac:dyDescent="0.35">
      <c r="A14" s="17">
        <v>21</v>
      </c>
      <c r="B14" s="16">
        <v>0.10729999999999998</v>
      </c>
      <c r="C14" s="16">
        <v>1.8849999999999999E-2</v>
      </c>
      <c r="D14" s="16">
        <v>3.1320000000000001E-2</v>
      </c>
      <c r="E14" s="16">
        <v>2.436E-2</v>
      </c>
      <c r="F14" s="16" t="e">
        <v>#N/A</v>
      </c>
      <c r="G14" s="16">
        <v>5.7420000000000006E-2</v>
      </c>
      <c r="H14" s="16">
        <v>4.3500000000000004E-2</v>
      </c>
      <c r="I14" s="16" t="e">
        <v>#N/A</v>
      </c>
      <c r="J14" s="16">
        <v>0.28884000000000004</v>
      </c>
      <c r="K14" s="16">
        <v>0.22098000000000001</v>
      </c>
      <c r="L14" s="16" t="e">
        <v>#N/A</v>
      </c>
    </row>
    <row r="15" spans="1:14" x14ac:dyDescent="0.35">
      <c r="A15" s="17">
        <v>22</v>
      </c>
      <c r="B15" s="16">
        <v>0.10294999999999999</v>
      </c>
      <c r="C15" s="16">
        <v>1.5949999999999995E-2</v>
      </c>
      <c r="D15" s="16">
        <v>3.3059999999999999E-2</v>
      </c>
      <c r="E15" s="16">
        <v>2.436E-2</v>
      </c>
      <c r="F15" s="16" t="e">
        <v>#N/A</v>
      </c>
      <c r="G15" s="16">
        <v>5.7420000000000006E-2</v>
      </c>
      <c r="H15" s="16">
        <v>4.5239999999999995E-2</v>
      </c>
      <c r="I15" s="16" t="e">
        <v>#N/A</v>
      </c>
      <c r="J15" s="16">
        <v>0.28884000000000004</v>
      </c>
      <c r="K15" s="16">
        <v>0.22098000000000001</v>
      </c>
      <c r="L15" s="16" t="e">
        <v>#N/A</v>
      </c>
    </row>
    <row r="16" spans="1:14" x14ac:dyDescent="0.35">
      <c r="A16" s="17">
        <v>23</v>
      </c>
      <c r="B16" s="16">
        <v>9.4250000000000014E-2</v>
      </c>
      <c r="C16" s="16">
        <v>2.0300000000000002E-2</v>
      </c>
      <c r="D16" s="16">
        <v>3.3059999999999999E-2</v>
      </c>
      <c r="E16" s="16">
        <v>2.436E-2</v>
      </c>
      <c r="F16" s="16" t="e">
        <v>#N/A</v>
      </c>
      <c r="G16" s="16">
        <v>5.9160000000000004E-2</v>
      </c>
      <c r="H16" s="16">
        <v>4.5239999999999995E-2</v>
      </c>
      <c r="I16" s="16" t="e">
        <v>#N/A</v>
      </c>
      <c r="J16" s="16">
        <v>0.28884000000000004</v>
      </c>
      <c r="K16" s="16">
        <v>0.22098000000000001</v>
      </c>
      <c r="L16" s="16" t="e">
        <v>#N/A</v>
      </c>
    </row>
    <row r="17" spans="1:12" x14ac:dyDescent="0.35">
      <c r="A17" s="17">
        <v>24</v>
      </c>
      <c r="B17" s="16">
        <v>8.8449999999999987E-2</v>
      </c>
      <c r="C17" s="16">
        <v>2.0300000000000002E-2</v>
      </c>
      <c r="D17" s="16">
        <v>3.3059999999999999E-2</v>
      </c>
      <c r="E17" s="16">
        <v>2.436E-2</v>
      </c>
      <c r="F17" s="16" t="e">
        <v>#N/A</v>
      </c>
      <c r="G17" s="16">
        <v>5.9160000000000004E-2</v>
      </c>
      <c r="H17" s="16">
        <v>4.5239999999999995E-2</v>
      </c>
      <c r="I17" s="16" t="e">
        <v>#N/A</v>
      </c>
      <c r="J17" s="16">
        <v>0.28884000000000004</v>
      </c>
      <c r="K17" s="16">
        <v>0.22098000000000001</v>
      </c>
      <c r="L17" s="16" t="e">
        <v>#N/A</v>
      </c>
    </row>
    <row r="18" spans="1:12" x14ac:dyDescent="0.35">
      <c r="A18" s="17">
        <v>25</v>
      </c>
      <c r="B18" s="16">
        <v>8.2650000000000001E-2</v>
      </c>
      <c r="C18" s="16">
        <v>2.0300000000000002E-2</v>
      </c>
      <c r="D18" s="16">
        <v>3.1320000000000001E-2</v>
      </c>
      <c r="E18" s="16">
        <v>2.436E-2</v>
      </c>
      <c r="F18" s="16" t="e">
        <v>#N/A</v>
      </c>
      <c r="G18" s="16">
        <v>5.7420000000000006E-2</v>
      </c>
      <c r="H18" s="16">
        <v>4.3500000000000004E-2</v>
      </c>
      <c r="I18" s="16" t="e">
        <v>#N/A</v>
      </c>
      <c r="J18" s="16">
        <v>0.28884000000000004</v>
      </c>
      <c r="K18" s="16">
        <v>0.22098000000000001</v>
      </c>
      <c r="L18" s="16" t="e">
        <v>#N/A</v>
      </c>
    </row>
    <row r="19" spans="1:12" x14ac:dyDescent="0.35">
      <c r="A19" s="17">
        <v>26</v>
      </c>
      <c r="B19" s="16">
        <v>7.8300000000000008E-2</v>
      </c>
      <c r="C19" s="16">
        <v>2.3199999999999998E-2</v>
      </c>
      <c r="D19" s="16">
        <v>2.9580000000000002E-2</v>
      </c>
      <c r="E19" s="16">
        <v>2.2619999999999998E-2</v>
      </c>
      <c r="F19" s="16" t="e">
        <v>#N/A</v>
      </c>
      <c r="G19" s="16">
        <v>5.3940000000000002E-2</v>
      </c>
      <c r="H19" s="16">
        <v>4.1759999999999999E-2</v>
      </c>
      <c r="I19" s="16" t="e">
        <v>#N/A</v>
      </c>
      <c r="J19" s="16">
        <v>0.29232000000000002</v>
      </c>
      <c r="K19" s="16">
        <v>0.22272</v>
      </c>
      <c r="L19" s="16" t="e">
        <v>#N/A</v>
      </c>
    </row>
    <row r="20" spans="1:12" x14ac:dyDescent="0.35">
      <c r="A20" s="17">
        <v>27</v>
      </c>
      <c r="B20" s="16">
        <v>7.6850000000000002E-2</v>
      </c>
      <c r="C20" s="16">
        <v>2.3199999999999998E-2</v>
      </c>
      <c r="D20" s="16">
        <v>2.9580000000000002E-2</v>
      </c>
      <c r="E20" s="16">
        <v>2.2619999999999998E-2</v>
      </c>
      <c r="F20" s="16" t="e">
        <v>#N/A</v>
      </c>
      <c r="G20" s="16">
        <v>5.2199999999999996E-2</v>
      </c>
      <c r="H20" s="16">
        <v>4.002E-2</v>
      </c>
      <c r="I20" s="16" t="e">
        <v>#N/A</v>
      </c>
      <c r="J20" s="16">
        <v>0.29754000000000003</v>
      </c>
      <c r="K20" s="16">
        <v>0.22794</v>
      </c>
      <c r="L20" s="16" t="e">
        <v>#N/A</v>
      </c>
    </row>
    <row r="21" spans="1:12" x14ac:dyDescent="0.35">
      <c r="A21" s="17">
        <v>28</v>
      </c>
      <c r="B21" s="16">
        <v>7.3949999999999988E-2</v>
      </c>
      <c r="C21" s="16">
        <v>2.4650000000000002E-2</v>
      </c>
      <c r="D21" s="16">
        <v>2.784E-2</v>
      </c>
      <c r="E21" s="16">
        <v>2.0879999999999999E-2</v>
      </c>
      <c r="F21" s="16" t="e">
        <v>#N/A</v>
      </c>
      <c r="G21" s="16">
        <v>5.0460000000000005E-2</v>
      </c>
      <c r="H21" s="16">
        <v>3.8279999999999995E-2</v>
      </c>
      <c r="I21" s="16" t="e">
        <v>#N/A</v>
      </c>
      <c r="J21" s="16">
        <v>0.29754000000000003</v>
      </c>
      <c r="K21" s="16">
        <v>0.22794</v>
      </c>
      <c r="L21" s="16" t="e">
        <v>#N/A</v>
      </c>
    </row>
    <row r="22" spans="1:12" x14ac:dyDescent="0.35">
      <c r="A22" s="17">
        <v>29</v>
      </c>
      <c r="B22" s="16">
        <v>6.9599999999999995E-2</v>
      </c>
      <c r="C22" s="16">
        <v>2.6099999999999998E-2</v>
      </c>
      <c r="D22" s="16">
        <v>2.784E-2</v>
      </c>
      <c r="E22" s="16">
        <v>2.0879999999999999E-2</v>
      </c>
      <c r="F22" s="16" t="e">
        <v>#N/A</v>
      </c>
      <c r="G22" s="16">
        <v>5.0460000000000005E-2</v>
      </c>
      <c r="H22" s="16">
        <v>3.8279999999999995E-2</v>
      </c>
      <c r="I22" s="16" t="e">
        <v>#N/A</v>
      </c>
      <c r="J22" s="16">
        <v>0.29754000000000003</v>
      </c>
      <c r="K22" s="16">
        <v>0.22794</v>
      </c>
      <c r="L22" s="16" t="e">
        <v>#N/A</v>
      </c>
    </row>
    <row r="23" spans="1:12" x14ac:dyDescent="0.35">
      <c r="A23" s="17">
        <v>30</v>
      </c>
      <c r="B23" s="16">
        <v>6.9599999999999995E-2</v>
      </c>
      <c r="C23" s="16">
        <v>2.8999999999999998E-2</v>
      </c>
      <c r="D23" s="16">
        <v>2.784E-2</v>
      </c>
      <c r="E23" s="16">
        <v>2.0879999999999999E-2</v>
      </c>
      <c r="F23" s="16" t="e">
        <v>#N/A</v>
      </c>
      <c r="G23" s="16">
        <v>5.0460000000000005E-2</v>
      </c>
      <c r="H23" s="16">
        <v>3.8279999999999995E-2</v>
      </c>
      <c r="I23" s="16" t="e">
        <v>#N/A</v>
      </c>
      <c r="J23" s="16">
        <v>0.31319999999999998</v>
      </c>
      <c r="K23" s="16">
        <v>0.24012000000000003</v>
      </c>
      <c r="L23" s="16" t="e">
        <v>#N/A</v>
      </c>
    </row>
    <row r="24" spans="1:12" x14ac:dyDescent="0.35">
      <c r="A24" s="17">
        <v>31</v>
      </c>
      <c r="B24" s="16">
        <v>6.9599999999999995E-2</v>
      </c>
      <c r="C24" s="16">
        <v>3.0450000000000005E-2</v>
      </c>
      <c r="D24" s="16">
        <v>2.784E-2</v>
      </c>
      <c r="E24" s="16">
        <v>2.0879999999999999E-2</v>
      </c>
      <c r="F24" s="16" t="e">
        <v>#N/A</v>
      </c>
      <c r="G24" s="16">
        <v>5.0460000000000005E-2</v>
      </c>
      <c r="H24" s="16">
        <v>3.8279999999999995E-2</v>
      </c>
      <c r="I24" s="16" t="e">
        <v>#N/A</v>
      </c>
      <c r="J24" s="16">
        <v>0.32712000000000002</v>
      </c>
      <c r="K24" s="16">
        <v>0.25056</v>
      </c>
      <c r="L24" s="16" t="e">
        <v>#N/A</v>
      </c>
    </row>
    <row r="25" spans="1:12" x14ac:dyDescent="0.35">
      <c r="A25" s="17">
        <v>32</v>
      </c>
      <c r="B25" s="16">
        <v>6.9599999999999995E-2</v>
      </c>
      <c r="C25" s="16">
        <v>3.4799999999999998E-2</v>
      </c>
      <c r="D25" s="16">
        <v>2.784E-2</v>
      </c>
      <c r="E25" s="16">
        <v>2.2619999999999998E-2</v>
      </c>
      <c r="F25" s="16" t="e">
        <v>#N/A</v>
      </c>
      <c r="G25" s="16">
        <v>5.0460000000000005E-2</v>
      </c>
      <c r="H25" s="16">
        <v>4.002E-2</v>
      </c>
      <c r="I25" s="16" t="e">
        <v>#N/A</v>
      </c>
      <c r="J25" s="16">
        <v>0.34451999999999999</v>
      </c>
      <c r="K25" s="16">
        <v>0.26447999999999999</v>
      </c>
      <c r="L25" s="16" t="e">
        <v>#N/A</v>
      </c>
    </row>
    <row r="26" spans="1:12" x14ac:dyDescent="0.35">
      <c r="A26" s="17">
        <v>33</v>
      </c>
      <c r="B26" s="16">
        <v>6.9599999999999995E-2</v>
      </c>
      <c r="C26" s="16">
        <v>4.0600000000000004E-2</v>
      </c>
      <c r="D26" s="16">
        <v>2.9580000000000002E-2</v>
      </c>
      <c r="E26" s="16">
        <v>2.2619999999999998E-2</v>
      </c>
      <c r="F26" s="16" t="e">
        <v>#N/A</v>
      </c>
      <c r="G26" s="16">
        <v>5.2199999999999996E-2</v>
      </c>
      <c r="H26" s="16">
        <v>4.002E-2</v>
      </c>
      <c r="I26" s="16" t="e">
        <v>#N/A</v>
      </c>
      <c r="J26" s="16">
        <v>0.34800000000000003</v>
      </c>
      <c r="K26" s="16">
        <v>0.26622000000000001</v>
      </c>
      <c r="L26" s="16" t="e">
        <v>#N/A</v>
      </c>
    </row>
    <row r="27" spans="1:12" x14ac:dyDescent="0.35">
      <c r="A27" s="17">
        <v>34</v>
      </c>
      <c r="B27" s="16">
        <v>7.3949999999999988E-2</v>
      </c>
      <c r="C27" s="16">
        <v>4.3499999999999997E-2</v>
      </c>
      <c r="D27" s="16">
        <v>3.1320000000000001E-2</v>
      </c>
      <c r="E27" s="16">
        <v>2.2619999999999998E-2</v>
      </c>
      <c r="F27" s="16" t="e">
        <v>#N/A</v>
      </c>
      <c r="G27" s="16">
        <v>5.568E-2</v>
      </c>
      <c r="H27" s="16">
        <v>4.1759999999999999E-2</v>
      </c>
      <c r="I27" s="16" t="e">
        <v>#N/A</v>
      </c>
      <c r="J27" s="16">
        <v>0.3654</v>
      </c>
      <c r="K27" s="16">
        <v>0.28014</v>
      </c>
      <c r="L27" s="16" t="e">
        <v>#N/A</v>
      </c>
    </row>
    <row r="28" spans="1:12" x14ac:dyDescent="0.35">
      <c r="A28" s="17">
        <v>35</v>
      </c>
      <c r="B28" s="16">
        <v>7.6850000000000002E-2</v>
      </c>
      <c r="C28" s="16">
        <v>4.7850000000000004E-2</v>
      </c>
      <c r="D28" s="16">
        <v>3.3059999999999999E-2</v>
      </c>
      <c r="E28" s="16">
        <v>2.436E-2</v>
      </c>
      <c r="F28" s="16" t="e">
        <v>#N/A</v>
      </c>
      <c r="G28" s="16">
        <v>5.9160000000000004E-2</v>
      </c>
      <c r="H28" s="16">
        <v>4.5239999999999995E-2</v>
      </c>
      <c r="I28" s="16" t="e">
        <v>#N/A</v>
      </c>
      <c r="J28" s="16">
        <v>0.38106000000000001</v>
      </c>
      <c r="K28" s="16">
        <v>0.29232000000000002</v>
      </c>
      <c r="L28" s="16" t="e">
        <v>#N/A</v>
      </c>
    </row>
    <row r="29" spans="1:12" x14ac:dyDescent="0.35">
      <c r="A29" s="17">
        <v>36</v>
      </c>
      <c r="B29" s="16">
        <v>7.8300000000000008E-2</v>
      </c>
      <c r="C29" s="16">
        <v>5.5100000000000003E-2</v>
      </c>
      <c r="D29" s="16">
        <v>3.4799999999999998E-2</v>
      </c>
      <c r="E29" s="16">
        <v>2.6099999999999998E-2</v>
      </c>
      <c r="F29" s="16" t="e">
        <v>#N/A</v>
      </c>
      <c r="G29" s="16">
        <v>6.2640000000000001E-2</v>
      </c>
      <c r="H29" s="16">
        <v>4.8719999999999999E-2</v>
      </c>
      <c r="I29" s="16" t="e">
        <v>#N/A</v>
      </c>
      <c r="J29" s="16">
        <v>0.40889999999999999</v>
      </c>
      <c r="K29" s="16">
        <v>0.31319999999999998</v>
      </c>
      <c r="L29" s="16" t="e">
        <v>#N/A</v>
      </c>
    </row>
    <row r="30" spans="1:12" x14ac:dyDescent="0.35">
      <c r="A30" s="17">
        <v>37</v>
      </c>
      <c r="B30" s="16">
        <v>7.9749999999999988E-2</v>
      </c>
      <c r="C30" s="16">
        <v>6.2350000000000003E-2</v>
      </c>
      <c r="D30" s="16">
        <v>3.6540000000000003E-2</v>
      </c>
      <c r="E30" s="16">
        <v>2.784E-2</v>
      </c>
      <c r="F30" s="16" t="e">
        <v>#N/A</v>
      </c>
      <c r="G30" s="16">
        <v>6.6119999999999998E-2</v>
      </c>
      <c r="H30" s="16">
        <v>5.0460000000000005E-2</v>
      </c>
      <c r="I30" s="16" t="e">
        <v>#N/A</v>
      </c>
      <c r="J30" s="16">
        <v>0.42630000000000001</v>
      </c>
      <c r="K30" s="16">
        <v>0.32712000000000002</v>
      </c>
      <c r="L30" s="16" t="e">
        <v>#N/A</v>
      </c>
    </row>
    <row r="31" spans="1:12" x14ac:dyDescent="0.35">
      <c r="A31" s="17">
        <v>38</v>
      </c>
      <c r="B31" s="16">
        <v>8.4100000000000008E-2</v>
      </c>
      <c r="C31" s="16">
        <v>6.9599999999999995E-2</v>
      </c>
      <c r="D31" s="16">
        <v>4.002E-2</v>
      </c>
      <c r="E31" s="16">
        <v>3.1320000000000001E-2</v>
      </c>
      <c r="F31" s="16" t="e">
        <v>#N/A</v>
      </c>
      <c r="G31" s="16">
        <v>7.1340000000000001E-2</v>
      </c>
      <c r="H31" s="16">
        <v>5.568E-2</v>
      </c>
      <c r="I31" s="16" t="e">
        <v>#N/A</v>
      </c>
      <c r="J31" s="16">
        <v>0.45762000000000003</v>
      </c>
      <c r="K31" s="16">
        <v>0.35148000000000001</v>
      </c>
      <c r="L31" s="16" t="e">
        <v>#N/A</v>
      </c>
    </row>
    <row r="32" spans="1:12" x14ac:dyDescent="0.35">
      <c r="A32" s="17">
        <v>39</v>
      </c>
      <c r="B32" s="16">
        <v>8.8449999999999987E-2</v>
      </c>
      <c r="C32" s="16">
        <v>7.3949999999999988E-2</v>
      </c>
      <c r="D32" s="16">
        <v>4.3500000000000004E-2</v>
      </c>
      <c r="E32" s="16">
        <v>3.3059999999999999E-2</v>
      </c>
      <c r="F32" s="16" t="e">
        <v>#N/A</v>
      </c>
      <c r="G32" s="16">
        <v>7.8299999999999995E-2</v>
      </c>
      <c r="H32" s="16">
        <v>5.9160000000000004E-2</v>
      </c>
      <c r="I32" s="16" t="e">
        <v>#N/A</v>
      </c>
      <c r="J32" s="16">
        <v>0.48372000000000004</v>
      </c>
      <c r="K32" s="16">
        <v>0.37062</v>
      </c>
      <c r="L32" s="16" t="e">
        <v>#N/A</v>
      </c>
    </row>
    <row r="33" spans="1:12" x14ac:dyDescent="0.35">
      <c r="A33" s="17">
        <v>40</v>
      </c>
      <c r="B33" s="16">
        <v>9.4250000000000014E-2</v>
      </c>
      <c r="C33" s="16">
        <v>8.2650000000000001E-2</v>
      </c>
      <c r="D33" s="16">
        <v>4.8719999999999999E-2</v>
      </c>
      <c r="E33" s="16">
        <v>3.6540000000000003E-2</v>
      </c>
      <c r="F33" s="16" t="e">
        <v>#N/A</v>
      </c>
      <c r="G33" s="16">
        <v>8.7000000000000008E-2</v>
      </c>
      <c r="H33" s="16">
        <v>6.6119999999999998E-2</v>
      </c>
      <c r="I33" s="16" t="e">
        <v>#N/A</v>
      </c>
      <c r="J33" s="16">
        <v>0.52200000000000002</v>
      </c>
      <c r="K33" s="16">
        <v>0.4002</v>
      </c>
      <c r="L33" s="16" t="e">
        <v>#N/A</v>
      </c>
    </row>
    <row r="34" spans="1:12" x14ac:dyDescent="0.35">
      <c r="A34" s="17">
        <v>41</v>
      </c>
      <c r="B34" s="16">
        <v>0.10729999999999998</v>
      </c>
      <c r="C34" s="16">
        <v>8.9899999999999994E-2</v>
      </c>
      <c r="D34" s="16">
        <v>5.2199999999999996E-2</v>
      </c>
      <c r="E34" s="16">
        <v>4.002E-2</v>
      </c>
      <c r="F34" s="16" t="e">
        <v>#N/A</v>
      </c>
      <c r="G34" s="16">
        <v>9.5699999999999993E-2</v>
      </c>
      <c r="H34" s="16">
        <v>7.3080000000000006E-2</v>
      </c>
      <c r="I34" s="16" t="e">
        <v>#N/A</v>
      </c>
      <c r="J34" s="16">
        <v>0.55332000000000003</v>
      </c>
      <c r="K34" s="16">
        <v>0.42455999999999999</v>
      </c>
      <c r="L34" s="16" t="e">
        <v>#N/A</v>
      </c>
    </row>
    <row r="35" spans="1:12" x14ac:dyDescent="0.35">
      <c r="A35" s="17">
        <v>42</v>
      </c>
      <c r="B35" s="16">
        <v>0.12180000000000002</v>
      </c>
      <c r="C35" s="16">
        <v>9.8600000000000007E-2</v>
      </c>
      <c r="D35" s="16">
        <v>5.7420000000000006E-2</v>
      </c>
      <c r="E35" s="16">
        <v>4.5239999999999995E-2</v>
      </c>
      <c r="F35" s="16" t="e">
        <v>#N/A</v>
      </c>
      <c r="G35" s="16">
        <v>0.10439999999999999</v>
      </c>
      <c r="H35" s="16">
        <v>8.004E-2</v>
      </c>
      <c r="I35" s="16" t="e">
        <v>#N/A</v>
      </c>
      <c r="J35" s="16">
        <v>0.60725999999999991</v>
      </c>
      <c r="K35" s="16">
        <v>0.46632000000000001</v>
      </c>
      <c r="L35" s="16" t="e">
        <v>#N/A</v>
      </c>
    </row>
    <row r="36" spans="1:12" x14ac:dyDescent="0.35">
      <c r="A36" s="17">
        <v>43</v>
      </c>
      <c r="B36" s="16">
        <v>0.13339999999999999</v>
      </c>
      <c r="C36" s="16">
        <v>0.11309999999999999</v>
      </c>
      <c r="D36" s="16">
        <v>6.4379999999999993E-2</v>
      </c>
      <c r="E36" s="16">
        <v>4.8719999999999999E-2</v>
      </c>
      <c r="F36" s="16" t="e">
        <v>#N/A</v>
      </c>
      <c r="G36" s="16">
        <v>0.11484000000000001</v>
      </c>
      <c r="H36" s="16">
        <v>8.8739999999999999E-2</v>
      </c>
      <c r="I36" s="16" t="e">
        <v>#N/A</v>
      </c>
      <c r="J36" s="16">
        <v>0.64554</v>
      </c>
      <c r="K36" s="16">
        <v>0.49589999999999995</v>
      </c>
      <c r="L36" s="16" t="e">
        <v>#N/A</v>
      </c>
    </row>
    <row r="37" spans="1:12" x14ac:dyDescent="0.35">
      <c r="A37" s="17">
        <v>44</v>
      </c>
      <c r="B37" s="16">
        <v>0.14355000000000001</v>
      </c>
      <c r="C37" s="16">
        <v>0.12759999999999996</v>
      </c>
      <c r="D37" s="16">
        <v>7.1340000000000001E-2</v>
      </c>
      <c r="E37" s="16">
        <v>5.3940000000000002E-2</v>
      </c>
      <c r="F37" s="16" t="e">
        <v>#N/A</v>
      </c>
      <c r="G37" s="16">
        <v>0.12875999999999999</v>
      </c>
      <c r="H37" s="16">
        <v>9.9180000000000004E-2</v>
      </c>
      <c r="I37" s="16" t="e">
        <v>#N/A</v>
      </c>
      <c r="J37" s="16">
        <v>0.69252000000000002</v>
      </c>
      <c r="K37" s="16">
        <v>0.53069999999999995</v>
      </c>
      <c r="L37" s="16" t="e">
        <v>#N/A</v>
      </c>
    </row>
    <row r="38" spans="1:12" x14ac:dyDescent="0.35">
      <c r="A38" s="17">
        <v>45</v>
      </c>
      <c r="B38" s="16">
        <v>0.15224999999999997</v>
      </c>
      <c r="C38" s="16">
        <v>0.14209999999999998</v>
      </c>
      <c r="D38" s="16">
        <v>8.004E-2</v>
      </c>
      <c r="E38" s="16">
        <v>6.0900000000000003E-2</v>
      </c>
      <c r="F38" s="16" t="e">
        <v>#N/A</v>
      </c>
      <c r="G38" s="16">
        <v>0.14268</v>
      </c>
      <c r="H38" s="16">
        <v>0.10962</v>
      </c>
      <c r="I38" s="16" t="e">
        <v>#N/A</v>
      </c>
      <c r="J38" s="16">
        <v>0.76037999999999994</v>
      </c>
      <c r="K38" s="16">
        <v>0.58290000000000008</v>
      </c>
      <c r="L38" s="16" t="e">
        <v>#N/A</v>
      </c>
    </row>
    <row r="39" spans="1:12" x14ac:dyDescent="0.35">
      <c r="A39" s="17">
        <v>46</v>
      </c>
      <c r="B39" s="16">
        <v>0.15805</v>
      </c>
      <c r="C39" s="16">
        <v>0.16095000000000001</v>
      </c>
      <c r="D39" s="16">
        <v>8.8739999999999999E-2</v>
      </c>
      <c r="E39" s="16">
        <v>6.7860000000000004E-2</v>
      </c>
      <c r="F39" s="16" t="e">
        <v>#N/A</v>
      </c>
      <c r="G39" s="16">
        <v>0.16008</v>
      </c>
      <c r="H39" s="16">
        <v>0.12180000000000001</v>
      </c>
      <c r="I39" s="16" t="e">
        <v>#N/A</v>
      </c>
      <c r="J39" s="16">
        <v>0.82475999999999994</v>
      </c>
      <c r="K39" s="16">
        <v>0.63161999999999996</v>
      </c>
      <c r="L39" s="16" t="e">
        <v>#N/A</v>
      </c>
    </row>
    <row r="40" spans="1:12" x14ac:dyDescent="0.35">
      <c r="A40" s="17">
        <v>47</v>
      </c>
      <c r="B40" s="16">
        <v>0.16820000000000002</v>
      </c>
      <c r="C40" s="16">
        <v>0.17689999999999997</v>
      </c>
      <c r="D40" s="16">
        <v>9.9180000000000004E-2</v>
      </c>
      <c r="E40" s="16">
        <v>7.6559999999999989E-2</v>
      </c>
      <c r="F40" s="16" t="e">
        <v>#N/A</v>
      </c>
      <c r="G40" s="16">
        <v>0.17748</v>
      </c>
      <c r="H40" s="16">
        <v>0.13746</v>
      </c>
      <c r="I40" s="16" t="e">
        <v>#N/A</v>
      </c>
      <c r="J40" s="16">
        <v>0.90654000000000001</v>
      </c>
      <c r="K40" s="16">
        <v>0.69425999999999999</v>
      </c>
      <c r="L40" s="16" t="e">
        <v>#N/A</v>
      </c>
    </row>
    <row r="41" spans="1:12" x14ac:dyDescent="0.35">
      <c r="A41" s="17">
        <v>48</v>
      </c>
      <c r="B41" s="16">
        <v>0.18269999999999997</v>
      </c>
      <c r="C41" s="16">
        <v>0.20444999999999997</v>
      </c>
      <c r="D41" s="16">
        <v>0.11136</v>
      </c>
      <c r="E41" s="16">
        <v>8.5260000000000002E-2</v>
      </c>
      <c r="F41" s="16" t="e">
        <v>#N/A</v>
      </c>
      <c r="G41" s="16">
        <v>0.2001</v>
      </c>
      <c r="H41" s="16">
        <v>0.15311999999999998</v>
      </c>
      <c r="I41" s="16" t="e">
        <v>#N/A</v>
      </c>
      <c r="J41" s="16">
        <v>0.9813599999999999</v>
      </c>
      <c r="K41" s="16">
        <v>0.75168000000000001</v>
      </c>
      <c r="L41" s="16" t="e">
        <v>#N/A</v>
      </c>
    </row>
    <row r="42" spans="1:12" x14ac:dyDescent="0.35">
      <c r="A42" s="17">
        <v>49</v>
      </c>
      <c r="B42" s="16">
        <v>0.20155000000000001</v>
      </c>
      <c r="C42" s="16">
        <v>0.24360000000000004</v>
      </c>
      <c r="D42" s="16">
        <v>0.12528</v>
      </c>
      <c r="E42" s="16">
        <v>9.5699999999999993E-2</v>
      </c>
      <c r="F42" s="16" t="e">
        <v>#N/A</v>
      </c>
      <c r="G42" s="16">
        <v>0.22445999999999999</v>
      </c>
      <c r="H42" s="16">
        <v>0.17226</v>
      </c>
      <c r="I42" s="16" t="e">
        <v>#N/A</v>
      </c>
      <c r="J42" s="16">
        <v>1.0561799999999999</v>
      </c>
      <c r="K42" s="16">
        <v>0.80910000000000004</v>
      </c>
      <c r="L42" s="16" t="e">
        <v>#N/A</v>
      </c>
    </row>
    <row r="43" spans="1:12" x14ac:dyDescent="0.35">
      <c r="A43" s="17">
        <v>50</v>
      </c>
      <c r="B43" s="16">
        <v>0.22184999999999999</v>
      </c>
      <c r="C43" s="16">
        <v>0.28855000000000003</v>
      </c>
      <c r="D43" s="16">
        <v>0.13919999999999999</v>
      </c>
      <c r="E43" s="16">
        <v>0.10614</v>
      </c>
      <c r="F43" s="16" t="e">
        <v>#N/A</v>
      </c>
      <c r="G43" s="16">
        <v>0.25056</v>
      </c>
      <c r="H43" s="16">
        <v>0.19314000000000001</v>
      </c>
      <c r="I43" s="16" t="e">
        <v>#N/A</v>
      </c>
      <c r="J43" s="16">
        <v>1.1449199999999999</v>
      </c>
      <c r="K43" s="16">
        <v>0.87695999999999996</v>
      </c>
      <c r="L43" s="16" t="e">
        <v>#N/A</v>
      </c>
    </row>
    <row r="44" spans="1:12" x14ac:dyDescent="0.35">
      <c r="A44" s="17">
        <v>51</v>
      </c>
      <c r="B44" s="16">
        <v>0.24360000000000004</v>
      </c>
      <c r="C44" s="16">
        <v>0.34365000000000001</v>
      </c>
      <c r="D44" s="16">
        <v>0.15659999999999999</v>
      </c>
      <c r="E44" s="16">
        <v>0.12006000000000001</v>
      </c>
      <c r="F44" s="16" t="e">
        <v>#N/A</v>
      </c>
      <c r="G44" s="16">
        <v>0.28188000000000002</v>
      </c>
      <c r="H44" s="16">
        <v>0.21576000000000001</v>
      </c>
      <c r="I44" s="16" t="e">
        <v>#N/A</v>
      </c>
      <c r="J44" s="16">
        <v>1.2406199999999998</v>
      </c>
      <c r="K44" s="16">
        <v>0.95004000000000011</v>
      </c>
      <c r="L44" s="16" t="e">
        <v>#N/A</v>
      </c>
    </row>
    <row r="45" spans="1:12" x14ac:dyDescent="0.35">
      <c r="A45" s="17">
        <v>52</v>
      </c>
      <c r="B45" s="16">
        <v>0.26534999999999997</v>
      </c>
      <c r="C45" s="16">
        <v>0.40165000000000001</v>
      </c>
      <c r="D45" s="16">
        <v>0.17574000000000001</v>
      </c>
      <c r="E45" s="16">
        <v>0.13572000000000001</v>
      </c>
      <c r="F45" s="16" t="e">
        <v>#N/A</v>
      </c>
      <c r="G45" s="16">
        <v>0.31668000000000002</v>
      </c>
      <c r="H45" s="16">
        <v>0.24360000000000001</v>
      </c>
      <c r="I45" s="16" t="e">
        <v>#N/A</v>
      </c>
      <c r="J45" s="16">
        <v>1.36416</v>
      </c>
      <c r="K45" s="16">
        <v>1.0457399999999999</v>
      </c>
      <c r="L45" s="16" t="e">
        <v>#N/A</v>
      </c>
    </row>
    <row r="46" spans="1:12" x14ac:dyDescent="0.35">
      <c r="A46" s="17">
        <v>53</v>
      </c>
      <c r="B46" s="16">
        <v>0.29290000000000005</v>
      </c>
      <c r="C46" s="16">
        <v>0.46254999999999996</v>
      </c>
      <c r="D46" s="16">
        <v>0.19662000000000002</v>
      </c>
      <c r="E46" s="16">
        <v>0.15137999999999999</v>
      </c>
      <c r="F46" s="16" t="e">
        <v>#N/A</v>
      </c>
      <c r="G46" s="16">
        <v>0.35496</v>
      </c>
      <c r="H46" s="16">
        <v>0.27144000000000001</v>
      </c>
      <c r="I46" s="16" t="e">
        <v>#N/A</v>
      </c>
      <c r="J46" s="16">
        <v>1.49292</v>
      </c>
      <c r="K46" s="16">
        <v>1.1449199999999999</v>
      </c>
      <c r="L46" s="16" t="e">
        <v>#N/A</v>
      </c>
    </row>
    <row r="47" spans="1:12" x14ac:dyDescent="0.35">
      <c r="A47" s="17">
        <v>54</v>
      </c>
      <c r="B47" s="16">
        <v>0.31755</v>
      </c>
      <c r="C47" s="16">
        <v>0.53939999999999999</v>
      </c>
      <c r="D47" s="16">
        <v>0.22098000000000001</v>
      </c>
      <c r="E47" s="16">
        <v>0.16878000000000001</v>
      </c>
      <c r="F47" s="16" t="e">
        <v>#N/A</v>
      </c>
      <c r="G47" s="16">
        <v>0.39846000000000004</v>
      </c>
      <c r="H47" s="16">
        <v>0.30449999999999999</v>
      </c>
      <c r="I47" s="16" t="e">
        <v>#N/A</v>
      </c>
      <c r="J47" s="16">
        <v>1.6269</v>
      </c>
      <c r="K47" s="16">
        <v>1.2475799999999999</v>
      </c>
      <c r="L47" s="16" t="e">
        <v>#N/A</v>
      </c>
    </row>
    <row r="48" spans="1:12" x14ac:dyDescent="0.35">
      <c r="A48" s="17">
        <v>55</v>
      </c>
      <c r="B48" s="16">
        <v>0.34509999999999996</v>
      </c>
      <c r="C48" s="16">
        <v>0.61480000000000001</v>
      </c>
      <c r="D48" s="16">
        <v>0.24707999999999997</v>
      </c>
      <c r="E48" s="16">
        <v>0.18966</v>
      </c>
      <c r="F48" s="16" t="e">
        <v>#N/A</v>
      </c>
      <c r="G48" s="16">
        <v>0.44544</v>
      </c>
      <c r="H48" s="16">
        <v>0.34104000000000001</v>
      </c>
      <c r="I48" s="16" t="e">
        <v>#N/A</v>
      </c>
      <c r="J48" s="16">
        <v>1.7313000000000001</v>
      </c>
      <c r="K48" s="16">
        <v>1.32762</v>
      </c>
      <c r="L48" s="16" t="e">
        <v>#N/A</v>
      </c>
    </row>
    <row r="49" spans="1:12" x14ac:dyDescent="0.35">
      <c r="A49" s="17">
        <v>56</v>
      </c>
      <c r="B49" s="16">
        <v>0.38135000000000002</v>
      </c>
      <c r="C49" s="16">
        <v>0.69599999999999995</v>
      </c>
      <c r="D49" s="16">
        <v>0.27666000000000002</v>
      </c>
      <c r="E49" s="16">
        <v>0.21228</v>
      </c>
      <c r="F49" s="16" t="e">
        <v>#N/A</v>
      </c>
      <c r="G49" s="16">
        <v>0.49937999999999994</v>
      </c>
      <c r="H49" s="16">
        <v>0.38279999999999997</v>
      </c>
      <c r="I49" s="16" t="e">
        <v>#N/A</v>
      </c>
      <c r="J49" s="16">
        <v>1.827</v>
      </c>
      <c r="K49" s="16">
        <v>1.4007000000000001</v>
      </c>
      <c r="L49" s="16" t="e">
        <v>#N/A</v>
      </c>
    </row>
    <row r="50" spans="1:12" x14ac:dyDescent="0.35">
      <c r="A50" s="17">
        <v>57</v>
      </c>
      <c r="B50" s="16">
        <v>0.42049999999999998</v>
      </c>
      <c r="C50" s="16">
        <v>0.77865000000000006</v>
      </c>
      <c r="D50" s="16">
        <v>0.31145999999999996</v>
      </c>
      <c r="E50" s="16">
        <v>0.23838000000000001</v>
      </c>
      <c r="F50" s="16" t="e">
        <v>#N/A</v>
      </c>
      <c r="G50" s="16">
        <v>0.55854000000000004</v>
      </c>
      <c r="H50" s="16">
        <v>0.42803999999999998</v>
      </c>
      <c r="I50" s="16" t="e">
        <v>#N/A</v>
      </c>
      <c r="J50" s="16">
        <v>1.9122599999999998</v>
      </c>
      <c r="K50" s="16">
        <v>1.4650799999999999</v>
      </c>
      <c r="L50" s="16" t="e">
        <v>#N/A</v>
      </c>
    </row>
    <row r="51" spans="1:12" x14ac:dyDescent="0.35">
      <c r="A51" s="17">
        <v>58</v>
      </c>
      <c r="B51" s="16">
        <v>0.45965</v>
      </c>
      <c r="C51" s="16">
        <v>0.86419999999999997</v>
      </c>
      <c r="D51" s="16">
        <v>0.34626000000000001</v>
      </c>
      <c r="E51" s="16">
        <v>0.26622000000000001</v>
      </c>
      <c r="F51" s="16" t="e">
        <v>#N/A</v>
      </c>
      <c r="G51" s="16">
        <v>0.62465999999999999</v>
      </c>
      <c r="H51" s="16">
        <v>0.47850000000000004</v>
      </c>
      <c r="I51" s="16" t="e">
        <v>#N/A</v>
      </c>
      <c r="J51" s="16">
        <v>1.99926</v>
      </c>
      <c r="K51" s="16">
        <v>1.53294</v>
      </c>
      <c r="L51" s="16" t="e">
        <v>#N/A</v>
      </c>
    </row>
    <row r="52" spans="1:12" x14ac:dyDescent="0.35">
      <c r="A52" s="17">
        <v>59</v>
      </c>
      <c r="B52" s="16">
        <v>0.50459999999999994</v>
      </c>
      <c r="C52" s="16">
        <v>0.95265</v>
      </c>
      <c r="D52" s="16">
        <v>0.38802000000000003</v>
      </c>
      <c r="E52" s="16">
        <v>0.29754000000000003</v>
      </c>
      <c r="F52" s="16" t="e">
        <v>#N/A</v>
      </c>
      <c r="G52" s="16">
        <v>0.69947999999999999</v>
      </c>
      <c r="H52" s="16">
        <v>0.53591999999999995</v>
      </c>
      <c r="I52" s="16" t="e">
        <v>#N/A</v>
      </c>
      <c r="J52" s="16">
        <v>1.9592399999999999</v>
      </c>
      <c r="K52" s="16">
        <v>1.50162</v>
      </c>
      <c r="L52" s="16" t="e">
        <v>#N/A</v>
      </c>
    </row>
    <row r="53" spans="1:12" x14ac:dyDescent="0.35">
      <c r="A53" s="17">
        <v>60</v>
      </c>
      <c r="B53" s="16">
        <v>0.55099999999999993</v>
      </c>
      <c r="C53" s="16">
        <v>1.04545</v>
      </c>
      <c r="D53" s="16">
        <v>0.435</v>
      </c>
      <c r="E53" s="16">
        <v>0.33234000000000002</v>
      </c>
      <c r="F53" s="16" t="e">
        <v>#N/A</v>
      </c>
      <c r="G53" s="16">
        <v>0.78126000000000007</v>
      </c>
      <c r="H53" s="16">
        <v>0.59855999999999998</v>
      </c>
      <c r="I53" s="16" t="e">
        <v>#N/A</v>
      </c>
      <c r="J53" s="16">
        <v>1.8757200000000001</v>
      </c>
      <c r="K53" s="16">
        <v>1.4389799999999999</v>
      </c>
      <c r="L53" s="16" t="e">
        <v>#N/A</v>
      </c>
    </row>
    <row r="54" spans="1:12" x14ac:dyDescent="0.35">
      <c r="A54" s="17">
        <v>61</v>
      </c>
      <c r="B54" s="16">
        <v>0.60465000000000002</v>
      </c>
      <c r="C54" s="16">
        <v>1.1281000000000001</v>
      </c>
      <c r="D54" s="16">
        <v>0.48546000000000006</v>
      </c>
      <c r="E54" s="16">
        <v>0.37235999999999997</v>
      </c>
      <c r="F54" s="16" t="e">
        <v>#N/A</v>
      </c>
      <c r="G54" s="16">
        <v>0.87348000000000003</v>
      </c>
      <c r="H54" s="16">
        <v>0.66990000000000005</v>
      </c>
      <c r="I54" s="16" t="e">
        <v>#N/A</v>
      </c>
      <c r="J54" s="16">
        <v>1.7452199999999998</v>
      </c>
      <c r="K54" s="16">
        <v>1.33806</v>
      </c>
      <c r="L54" s="16" t="e">
        <v>#N/A</v>
      </c>
    </row>
    <row r="55" spans="1:12" x14ac:dyDescent="0.35">
      <c r="A55" s="17">
        <v>62</v>
      </c>
      <c r="B55" s="16">
        <v>0.65684999999999993</v>
      </c>
      <c r="C55" s="16">
        <v>1.2150999999999998</v>
      </c>
      <c r="D55" s="16">
        <v>0.45762000000000003</v>
      </c>
      <c r="E55" s="16">
        <v>0.34974</v>
      </c>
      <c r="F55" s="16" t="e">
        <v>#N/A</v>
      </c>
      <c r="G55" s="16">
        <v>0.82301999999999997</v>
      </c>
      <c r="H55" s="16">
        <v>0.62988</v>
      </c>
      <c r="I55" s="16" t="e">
        <v>#N/A</v>
      </c>
      <c r="J55" s="16">
        <v>1.6442999999999999</v>
      </c>
      <c r="K55" s="16">
        <v>1.2615000000000001</v>
      </c>
      <c r="L55" s="16" t="e">
        <v>#N/A</v>
      </c>
    </row>
    <row r="56" spans="1:12" x14ac:dyDescent="0.35">
      <c r="A56" s="17">
        <v>63</v>
      </c>
      <c r="B56" s="16">
        <v>0.7075999999999999</v>
      </c>
      <c r="C56" s="16">
        <v>1.30355</v>
      </c>
      <c r="D56" s="16">
        <v>0.49937999999999994</v>
      </c>
      <c r="E56" s="16">
        <v>0.38279999999999997</v>
      </c>
      <c r="F56" s="16" t="e">
        <v>#N/A</v>
      </c>
      <c r="G56" s="16">
        <v>0.63161999999999996</v>
      </c>
      <c r="H56" s="16">
        <v>0.48546000000000006</v>
      </c>
      <c r="I56" s="16" t="e">
        <v>#N/A</v>
      </c>
      <c r="J56" s="16">
        <v>1.26498</v>
      </c>
      <c r="K56" s="16">
        <v>0.96918000000000004</v>
      </c>
      <c r="L56" s="16" t="e">
        <v>#N/A</v>
      </c>
    </row>
    <row r="57" spans="1:12" x14ac:dyDescent="0.35">
      <c r="A57" s="17">
        <v>64</v>
      </c>
      <c r="B57" s="16">
        <v>0.76124999999999998</v>
      </c>
      <c r="C57" s="16">
        <v>1.3847499999999999</v>
      </c>
      <c r="D57" s="16">
        <v>0.51678000000000002</v>
      </c>
      <c r="E57" s="16">
        <v>0.39672000000000002</v>
      </c>
      <c r="F57" s="16" t="e">
        <v>#N/A</v>
      </c>
      <c r="G57" s="16">
        <v>0.30797999999999998</v>
      </c>
      <c r="H57" s="16">
        <v>0.23490000000000003</v>
      </c>
      <c r="I57" s="16" t="e">
        <v>#N/A</v>
      </c>
      <c r="J57" s="16">
        <v>0.61421999999999999</v>
      </c>
      <c r="K57" s="16">
        <v>0.47154000000000001</v>
      </c>
      <c r="L57" s="16" t="e">
        <v>#N/A</v>
      </c>
    </row>
    <row r="58" spans="1:12" x14ac:dyDescent="0.35">
      <c r="A58" s="17">
        <v>65</v>
      </c>
      <c r="B58" s="16">
        <v>0.81490000000000007</v>
      </c>
      <c r="C58" s="16">
        <v>0</v>
      </c>
      <c r="D58" s="16">
        <v>0.56376000000000004</v>
      </c>
      <c r="E58" s="16">
        <v>0.43325999999999998</v>
      </c>
      <c r="F58" s="16" t="e">
        <v>#N/A</v>
      </c>
      <c r="G58" s="16">
        <v>0</v>
      </c>
      <c r="H58" s="16">
        <v>0</v>
      </c>
      <c r="I58" s="16" t="e">
        <v>#N/A</v>
      </c>
      <c r="J58" s="16">
        <v>0</v>
      </c>
      <c r="K58" s="16">
        <v>0</v>
      </c>
      <c r="L58" s="16" t="e">
        <v>#N/A</v>
      </c>
    </row>
    <row r="59" spans="1:12" x14ac:dyDescent="0.35">
      <c r="A59" s="17">
        <v>66</v>
      </c>
      <c r="B59" s="16">
        <v>0.8728999999999999</v>
      </c>
      <c r="C59" s="16">
        <v>0</v>
      </c>
      <c r="D59" s="16">
        <v>0.58638000000000001</v>
      </c>
      <c r="E59" s="16">
        <v>0.44891999999999999</v>
      </c>
      <c r="F59" s="16" t="e">
        <v>#N/A</v>
      </c>
      <c r="G59" s="16">
        <v>0</v>
      </c>
      <c r="H59" s="16">
        <v>0</v>
      </c>
      <c r="I59" s="16" t="e">
        <v>#N/A</v>
      </c>
      <c r="J59" s="16">
        <v>0</v>
      </c>
      <c r="K59" s="16">
        <v>0</v>
      </c>
      <c r="L59" s="16" t="e">
        <v>#N/A</v>
      </c>
    </row>
    <row r="60" spans="1:12" x14ac:dyDescent="0.35">
      <c r="A60" s="17">
        <v>67</v>
      </c>
      <c r="B60" s="16">
        <v>0.93234999999999979</v>
      </c>
      <c r="C60" s="16">
        <v>0</v>
      </c>
      <c r="D60" s="16">
        <v>0.62465999999999999</v>
      </c>
      <c r="E60" s="16">
        <v>0.47850000000000004</v>
      </c>
      <c r="F60" s="16" t="e">
        <v>#N/A</v>
      </c>
      <c r="G60" s="16">
        <v>0</v>
      </c>
      <c r="H60" s="16">
        <v>0</v>
      </c>
      <c r="I60" s="16" t="e">
        <v>#N/A</v>
      </c>
      <c r="J60" s="16">
        <v>0</v>
      </c>
      <c r="K60" s="16">
        <v>0</v>
      </c>
      <c r="L60" s="16" t="e">
        <v>#N/A</v>
      </c>
    </row>
    <row r="61" spans="1:12" x14ac:dyDescent="0.35">
      <c r="A61" s="17">
        <v>68</v>
      </c>
      <c r="B61" s="16">
        <v>0.99760000000000004</v>
      </c>
      <c r="C61" s="16">
        <v>0</v>
      </c>
      <c r="D61" s="16">
        <v>0.62988</v>
      </c>
      <c r="E61" s="16">
        <v>0.48198000000000002</v>
      </c>
      <c r="F61" s="16" t="e">
        <v>#N/A</v>
      </c>
      <c r="G61" s="16">
        <v>0</v>
      </c>
      <c r="H61" s="16">
        <v>0</v>
      </c>
      <c r="I61" s="16" t="e">
        <v>#N/A</v>
      </c>
      <c r="J61" s="16">
        <v>0</v>
      </c>
      <c r="K61" s="16">
        <v>0</v>
      </c>
      <c r="L61" s="16" t="e">
        <v>#N/A</v>
      </c>
    </row>
    <row r="62" spans="1:12" x14ac:dyDescent="0.35">
      <c r="A62" s="17">
        <v>69</v>
      </c>
      <c r="B62" s="16">
        <v>1.0686500000000001</v>
      </c>
      <c r="C62" s="16">
        <v>0</v>
      </c>
      <c r="D62" s="16">
        <v>0.51851999999999998</v>
      </c>
      <c r="E62" s="16">
        <v>0.39846000000000004</v>
      </c>
      <c r="F62" s="16" t="e">
        <v>#N/A</v>
      </c>
      <c r="G62" s="16">
        <v>0</v>
      </c>
      <c r="H62" s="16">
        <v>0</v>
      </c>
      <c r="I62" s="16" t="e">
        <v>#N/A</v>
      </c>
      <c r="J62" s="16">
        <v>0</v>
      </c>
      <c r="K62" s="16">
        <v>0</v>
      </c>
      <c r="L62" s="16" t="e">
        <v>#N/A</v>
      </c>
    </row>
    <row r="63" spans="1:12" x14ac:dyDescent="0.35">
      <c r="A63" s="17">
        <v>70</v>
      </c>
      <c r="B63" s="16"/>
      <c r="C63" s="16"/>
      <c r="D63" s="16"/>
      <c r="E63" s="16"/>
      <c r="F63" s="16"/>
      <c r="G63" s="16"/>
      <c r="H63" s="16"/>
      <c r="I63" s="16"/>
      <c r="J63" s="16"/>
      <c r="K63" s="16"/>
      <c r="L63" s="16"/>
    </row>
    <row r="64" spans="1:12" x14ac:dyDescent="0.35">
      <c r="A64" s="17">
        <v>71</v>
      </c>
      <c r="B64" s="16"/>
      <c r="C64" s="16"/>
      <c r="D64" s="16"/>
      <c r="E64" s="16"/>
      <c r="F64" s="16"/>
      <c r="G64" s="16"/>
      <c r="H64" s="16"/>
      <c r="I64" s="16"/>
      <c r="J64" s="16"/>
      <c r="K64" s="16"/>
      <c r="L64" s="16"/>
    </row>
    <row r="65" spans="1:12" x14ac:dyDescent="0.35">
      <c r="A65" s="17">
        <v>72</v>
      </c>
      <c r="B65" s="16"/>
      <c r="C65" s="16"/>
      <c r="D65" s="16"/>
      <c r="E65" s="16"/>
      <c r="F65" s="16"/>
      <c r="G65" s="16"/>
      <c r="H65" s="16"/>
      <c r="I65" s="16"/>
      <c r="J65" s="16"/>
      <c r="K65" s="16"/>
      <c r="L65" s="16"/>
    </row>
    <row r="66" spans="1:12" x14ac:dyDescent="0.35">
      <c r="A66" s="17">
        <v>73</v>
      </c>
      <c r="B66" s="16"/>
      <c r="C66" s="16"/>
      <c r="D66" s="16"/>
      <c r="E66" s="16"/>
      <c r="F66" s="16"/>
      <c r="G66" s="16"/>
      <c r="H66" s="16"/>
      <c r="I66" s="16"/>
      <c r="J66" s="16"/>
      <c r="K66" s="16"/>
      <c r="L66" s="16"/>
    </row>
    <row r="67" spans="1:12" x14ac:dyDescent="0.35">
      <c r="A67" s="17">
        <v>74</v>
      </c>
      <c r="B67" s="16"/>
      <c r="C67" s="16"/>
      <c r="D67" s="16"/>
      <c r="E67" s="16"/>
      <c r="F67" s="16"/>
      <c r="G67" s="16"/>
      <c r="H67" s="16"/>
      <c r="I67" s="16"/>
      <c r="J67" s="16"/>
      <c r="K67" s="16"/>
      <c r="L67" s="16"/>
    </row>
    <row r="68" spans="1:12" x14ac:dyDescent="0.35">
      <c r="A68" s="17">
        <v>75</v>
      </c>
      <c r="B68" s="16"/>
      <c r="C68" s="16"/>
      <c r="D68" s="16"/>
      <c r="E68" s="16"/>
      <c r="F68" s="16"/>
      <c r="G68" s="16"/>
      <c r="H68" s="16"/>
      <c r="I68" s="16"/>
      <c r="J68" s="16"/>
      <c r="K68" s="16"/>
      <c r="L68" s="16"/>
    </row>
  </sheetData>
  <sheetProtection algorithmName="SHA-512" hashValue="zFrhvvknAg7fon/8CoBXF04/AbjNJcfjexhG9KrlseR4cFp+//AuVXEKSWWctA60Xd0hj5jK7dDMpOv0xNKTTw==" saltValue="jOux8bvC1rbdTVa76CUZOg==" spinCount="100000" sheet="1" objects="1" scenarios="1" selectLockedCells="1" selectUnlockedCells="1"/>
  <mergeCells count="2">
    <mergeCell ref="A4:A6"/>
    <mergeCell ref="B4:C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8B36-223E-4A2F-9911-38A57AB6EC73}">
  <sheetPr codeName="Sheet3">
    <tabColor rgb="FF00B0F0"/>
  </sheetPr>
  <dimension ref="A1:N68"/>
  <sheetViews>
    <sheetView zoomScaleNormal="100" workbookViewId="0"/>
  </sheetViews>
  <sheetFormatPr defaultRowHeight="14.5" x14ac:dyDescent="0.35"/>
  <cols>
    <col min="1" max="1" width="13.1796875" customWidth="1"/>
    <col min="2" max="2" width="15.7265625" bestFit="1" customWidth="1"/>
    <col min="3" max="3" width="17.26953125" bestFit="1" customWidth="1"/>
    <col min="4" max="9" width="18.453125" bestFit="1" customWidth="1"/>
    <col min="10" max="12" width="19.453125" bestFit="1" customWidth="1"/>
  </cols>
  <sheetData>
    <row r="1" spans="1:14" ht="21" x14ac:dyDescent="0.5">
      <c r="A1" s="4" t="s">
        <v>183</v>
      </c>
      <c r="B1" s="5"/>
      <c r="C1" s="6"/>
      <c r="D1" s="6"/>
      <c r="E1" s="6"/>
      <c r="F1" s="6"/>
      <c r="G1" s="6"/>
      <c r="H1" s="6"/>
      <c r="I1" s="6"/>
      <c r="J1" s="6"/>
      <c r="K1" s="6"/>
      <c r="L1" s="6"/>
      <c r="M1" t="s">
        <v>20</v>
      </c>
      <c r="N1" s="123" t="s">
        <v>184</v>
      </c>
    </row>
    <row r="2" spans="1:14" x14ac:dyDescent="0.35">
      <c r="A2" s="7" t="s">
        <v>185</v>
      </c>
      <c r="B2" s="3"/>
      <c r="M2" t="s">
        <v>47</v>
      </c>
      <c r="N2" s="123" t="s">
        <v>202</v>
      </c>
    </row>
    <row r="3" spans="1:14" x14ac:dyDescent="0.35">
      <c r="A3" s="1" t="s">
        <v>187</v>
      </c>
    </row>
    <row r="4" spans="1:14" ht="14.5" customHeight="1" x14ac:dyDescent="0.35">
      <c r="A4" s="151" t="s">
        <v>188</v>
      </c>
      <c r="B4" s="154" t="s">
        <v>189</v>
      </c>
      <c r="C4" s="155"/>
      <c r="D4" s="124">
        <v>2</v>
      </c>
      <c r="E4" s="124">
        <v>2</v>
      </c>
      <c r="F4" s="124">
        <v>2</v>
      </c>
      <c r="G4" s="125">
        <v>5</v>
      </c>
      <c r="H4" s="125">
        <v>5</v>
      </c>
      <c r="I4" s="125">
        <v>5</v>
      </c>
      <c r="J4" s="126">
        <v>65</v>
      </c>
      <c r="K4" s="126">
        <v>65</v>
      </c>
      <c r="L4" s="126">
        <v>65</v>
      </c>
    </row>
    <row r="5" spans="1:14" x14ac:dyDescent="0.35">
      <c r="A5" s="152"/>
      <c r="B5" s="8" t="s">
        <v>74</v>
      </c>
      <c r="C5" s="8" t="s">
        <v>190</v>
      </c>
      <c r="D5" s="127">
        <v>30</v>
      </c>
      <c r="E5" s="127">
        <v>60</v>
      </c>
      <c r="F5" s="127">
        <v>90</v>
      </c>
      <c r="G5" s="128">
        <v>30</v>
      </c>
      <c r="H5" s="128">
        <v>60</v>
      </c>
      <c r="I5" s="128">
        <v>90</v>
      </c>
      <c r="J5" s="129">
        <v>30</v>
      </c>
      <c r="K5" s="129">
        <v>60</v>
      </c>
      <c r="L5" s="126">
        <v>90</v>
      </c>
    </row>
    <row r="6" spans="1:14" x14ac:dyDescent="0.35">
      <c r="A6" s="153"/>
      <c r="B6" s="9" t="s">
        <v>50</v>
      </c>
      <c r="C6" s="9" t="s">
        <v>50</v>
      </c>
      <c r="D6" s="10" t="s">
        <v>50</v>
      </c>
      <c r="E6" s="10" t="s">
        <v>50</v>
      </c>
      <c r="F6" s="10" t="s">
        <v>50</v>
      </c>
      <c r="G6" s="11" t="s">
        <v>50</v>
      </c>
      <c r="H6" s="11" t="s">
        <v>50</v>
      </c>
      <c r="I6" s="11" t="s">
        <v>50</v>
      </c>
      <c r="J6" s="12" t="s">
        <v>50</v>
      </c>
      <c r="K6" s="12" t="s">
        <v>50</v>
      </c>
      <c r="L6" s="12" t="s">
        <v>50</v>
      </c>
    </row>
    <row r="7" spans="1:14" x14ac:dyDescent="0.35">
      <c r="A7" s="13"/>
      <c r="B7" s="14" t="s">
        <v>203</v>
      </c>
      <c r="C7" s="14" t="s">
        <v>204</v>
      </c>
      <c r="D7" s="14" t="s">
        <v>205</v>
      </c>
      <c r="E7" s="14" t="s">
        <v>206</v>
      </c>
      <c r="F7" s="14" t="s">
        <v>207</v>
      </c>
      <c r="G7" s="14" t="s">
        <v>208</v>
      </c>
      <c r="H7" s="14" t="s">
        <v>209</v>
      </c>
      <c r="I7" s="14" t="s">
        <v>210</v>
      </c>
      <c r="J7" s="14" t="s">
        <v>211</v>
      </c>
      <c r="K7" s="14" t="s">
        <v>212</v>
      </c>
      <c r="L7" s="14" t="s">
        <v>213</v>
      </c>
    </row>
    <row r="8" spans="1:14" x14ac:dyDescent="0.35">
      <c r="A8" s="15">
        <v>15</v>
      </c>
      <c r="B8" s="130">
        <v>0.16095000000000001</v>
      </c>
      <c r="C8" s="130">
        <v>2.6099999999999998E-2</v>
      </c>
      <c r="D8" s="16">
        <v>6.0900000000000003E-2</v>
      </c>
      <c r="E8" s="16">
        <v>4.6980000000000001E-2</v>
      </c>
      <c r="F8" s="16" t="e">
        <v>#N/A</v>
      </c>
      <c r="G8" s="16">
        <v>0.10962</v>
      </c>
      <c r="H8" s="16">
        <v>8.5260000000000002E-2</v>
      </c>
      <c r="I8" s="16" t="e">
        <v>#N/A</v>
      </c>
      <c r="J8" s="16">
        <v>0.55157999999999996</v>
      </c>
      <c r="K8" s="16">
        <v>0.42281999999999997</v>
      </c>
      <c r="L8" s="16" t="e">
        <v>#N/A</v>
      </c>
    </row>
    <row r="9" spans="1:14" x14ac:dyDescent="0.35">
      <c r="A9" s="17">
        <v>16</v>
      </c>
      <c r="B9" s="133">
        <v>0.16095000000000001</v>
      </c>
      <c r="C9" s="133">
        <v>2.6099999999999998E-2</v>
      </c>
      <c r="D9" s="16">
        <v>6.0900000000000003E-2</v>
      </c>
      <c r="E9" s="16">
        <v>4.6980000000000001E-2</v>
      </c>
      <c r="F9" s="16" t="e">
        <v>#N/A</v>
      </c>
      <c r="G9" s="16">
        <v>0.10962</v>
      </c>
      <c r="H9" s="16">
        <v>8.5260000000000002E-2</v>
      </c>
      <c r="I9" s="16" t="e">
        <v>#N/A</v>
      </c>
      <c r="J9" s="16">
        <v>0.55157999999999996</v>
      </c>
      <c r="K9" s="16">
        <v>0.42281999999999997</v>
      </c>
      <c r="L9" s="16" t="e">
        <v>#N/A</v>
      </c>
    </row>
    <row r="10" spans="1:14" x14ac:dyDescent="0.35">
      <c r="A10" s="17">
        <v>17</v>
      </c>
      <c r="B10" s="133">
        <v>0.17544999999999999</v>
      </c>
      <c r="C10" s="133">
        <v>2.6099999999999998E-2</v>
      </c>
      <c r="D10" s="16">
        <v>6.0900000000000003E-2</v>
      </c>
      <c r="E10" s="16">
        <v>4.6980000000000001E-2</v>
      </c>
      <c r="F10" s="16" t="e">
        <v>#N/A</v>
      </c>
      <c r="G10" s="16">
        <v>0.10962</v>
      </c>
      <c r="H10" s="16">
        <v>8.5260000000000002E-2</v>
      </c>
      <c r="I10" s="16" t="e">
        <v>#N/A</v>
      </c>
      <c r="J10" s="16">
        <v>0.55157999999999996</v>
      </c>
      <c r="K10" s="16">
        <v>0.42281999999999997</v>
      </c>
      <c r="L10" s="16" t="e">
        <v>#N/A</v>
      </c>
    </row>
    <row r="11" spans="1:14" x14ac:dyDescent="0.35">
      <c r="A11" s="17">
        <v>18</v>
      </c>
      <c r="B11" s="133">
        <v>0.18704999999999999</v>
      </c>
      <c r="C11" s="133">
        <v>3.3349999999999998E-2</v>
      </c>
      <c r="D11" s="16">
        <v>6.0900000000000003E-2</v>
      </c>
      <c r="E11" s="16">
        <v>4.6980000000000001E-2</v>
      </c>
      <c r="F11" s="16" t="e">
        <v>#N/A</v>
      </c>
      <c r="G11" s="16">
        <v>0.10962</v>
      </c>
      <c r="H11" s="16">
        <v>8.5260000000000002E-2</v>
      </c>
      <c r="I11" s="16" t="e">
        <v>#N/A</v>
      </c>
      <c r="J11" s="16">
        <v>0.55157999999999996</v>
      </c>
      <c r="K11" s="16">
        <v>0.42281999999999997</v>
      </c>
      <c r="L11" s="16" t="e">
        <v>#N/A</v>
      </c>
    </row>
    <row r="12" spans="1:14" x14ac:dyDescent="0.35">
      <c r="A12" s="17">
        <v>19</v>
      </c>
      <c r="B12" s="133">
        <v>0.17544999999999999</v>
      </c>
      <c r="C12" s="133">
        <v>3.7699999999999997E-2</v>
      </c>
      <c r="D12" s="16">
        <v>6.0900000000000003E-2</v>
      </c>
      <c r="E12" s="16">
        <v>4.6980000000000001E-2</v>
      </c>
      <c r="F12" s="16" t="e">
        <v>#N/A</v>
      </c>
      <c r="G12" s="16">
        <v>0.10962</v>
      </c>
      <c r="H12" s="16">
        <v>8.5260000000000002E-2</v>
      </c>
      <c r="I12" s="16" t="e">
        <v>#N/A</v>
      </c>
      <c r="J12" s="16">
        <v>0.55157999999999996</v>
      </c>
      <c r="K12" s="16">
        <v>0.42281999999999997</v>
      </c>
      <c r="L12" s="16" t="e">
        <v>#N/A</v>
      </c>
    </row>
    <row r="13" spans="1:14" x14ac:dyDescent="0.35">
      <c r="A13" s="17">
        <v>20</v>
      </c>
      <c r="B13" s="133">
        <v>0.16820000000000002</v>
      </c>
      <c r="C13" s="133">
        <v>3.7699999999999997E-2</v>
      </c>
      <c r="D13" s="16">
        <v>6.0900000000000003E-2</v>
      </c>
      <c r="E13" s="16">
        <v>4.6980000000000001E-2</v>
      </c>
      <c r="F13" s="16" t="e">
        <v>#N/A</v>
      </c>
      <c r="G13" s="16">
        <v>0.10962</v>
      </c>
      <c r="H13" s="16">
        <v>8.5260000000000002E-2</v>
      </c>
      <c r="I13" s="16" t="e">
        <v>#N/A</v>
      </c>
      <c r="J13" s="16">
        <v>0.56028</v>
      </c>
      <c r="K13" s="16">
        <v>0.42978</v>
      </c>
      <c r="L13" s="16" t="e">
        <v>#N/A</v>
      </c>
    </row>
    <row r="14" spans="1:14" x14ac:dyDescent="0.35">
      <c r="A14" s="17">
        <v>21</v>
      </c>
      <c r="B14" s="133">
        <v>0.15805</v>
      </c>
      <c r="C14" s="133">
        <v>4.0600000000000004E-2</v>
      </c>
      <c r="D14" s="16">
        <v>6.0900000000000003E-2</v>
      </c>
      <c r="E14" s="16">
        <v>4.6980000000000001E-2</v>
      </c>
      <c r="F14" s="16" t="e">
        <v>#N/A</v>
      </c>
      <c r="G14" s="16">
        <v>0.10962</v>
      </c>
      <c r="H14" s="16">
        <v>8.5260000000000002E-2</v>
      </c>
      <c r="I14" s="16" t="e">
        <v>#N/A</v>
      </c>
      <c r="J14" s="16">
        <v>0.56028</v>
      </c>
      <c r="K14" s="16">
        <v>0.42978</v>
      </c>
      <c r="L14" s="16" t="e">
        <v>#N/A</v>
      </c>
    </row>
    <row r="15" spans="1:14" x14ac:dyDescent="0.35">
      <c r="A15" s="17">
        <v>22</v>
      </c>
      <c r="B15" s="133">
        <v>0.15079999999999999</v>
      </c>
      <c r="C15" s="133">
        <v>4.0600000000000004E-2</v>
      </c>
      <c r="D15" s="16">
        <v>6.2640000000000001E-2</v>
      </c>
      <c r="E15" s="16">
        <v>4.8719999999999999E-2</v>
      </c>
      <c r="F15" s="16" t="e">
        <v>#N/A</v>
      </c>
      <c r="G15" s="16">
        <v>0.11310000000000001</v>
      </c>
      <c r="H15" s="16">
        <v>8.7000000000000008E-2</v>
      </c>
      <c r="I15" s="16" t="e">
        <v>#N/A</v>
      </c>
      <c r="J15" s="16">
        <v>0.56028</v>
      </c>
      <c r="K15" s="16">
        <v>0.42978</v>
      </c>
      <c r="L15" s="16" t="e">
        <v>#N/A</v>
      </c>
    </row>
    <row r="16" spans="1:14" x14ac:dyDescent="0.35">
      <c r="A16" s="17">
        <v>23</v>
      </c>
      <c r="B16" s="133">
        <v>0.14065</v>
      </c>
      <c r="C16" s="133">
        <v>4.4949999999999997E-2</v>
      </c>
      <c r="D16" s="16">
        <v>6.2640000000000001E-2</v>
      </c>
      <c r="E16" s="16">
        <v>4.8719999999999999E-2</v>
      </c>
      <c r="F16" s="16" t="e">
        <v>#N/A</v>
      </c>
      <c r="G16" s="16">
        <v>0.11310000000000001</v>
      </c>
      <c r="H16" s="16">
        <v>8.7000000000000008E-2</v>
      </c>
      <c r="I16" s="16" t="e">
        <v>#N/A</v>
      </c>
      <c r="J16" s="16">
        <v>0.56028</v>
      </c>
      <c r="K16" s="16">
        <v>0.42978</v>
      </c>
      <c r="L16" s="16" t="e">
        <v>#N/A</v>
      </c>
    </row>
    <row r="17" spans="1:12" x14ac:dyDescent="0.35">
      <c r="A17" s="17">
        <v>24</v>
      </c>
      <c r="B17" s="133">
        <v>0.12905</v>
      </c>
      <c r="C17" s="133">
        <v>4.7850000000000004E-2</v>
      </c>
      <c r="D17" s="16">
        <v>6.2640000000000001E-2</v>
      </c>
      <c r="E17" s="16">
        <v>4.8719999999999999E-2</v>
      </c>
      <c r="F17" s="16" t="e">
        <v>#N/A</v>
      </c>
      <c r="G17" s="16">
        <v>0.11310000000000001</v>
      </c>
      <c r="H17" s="16">
        <v>8.7000000000000008E-2</v>
      </c>
      <c r="I17" s="16" t="e">
        <v>#N/A</v>
      </c>
      <c r="J17" s="16">
        <v>0.56028</v>
      </c>
      <c r="K17" s="16">
        <v>0.42978</v>
      </c>
      <c r="L17" s="16" t="e">
        <v>#N/A</v>
      </c>
    </row>
    <row r="18" spans="1:12" x14ac:dyDescent="0.35">
      <c r="A18" s="17">
        <v>25</v>
      </c>
      <c r="B18" s="133">
        <v>0.11890000000000001</v>
      </c>
      <c r="C18" s="133">
        <v>4.7850000000000004E-2</v>
      </c>
      <c r="D18" s="16">
        <v>6.0900000000000003E-2</v>
      </c>
      <c r="E18" s="16">
        <v>4.6980000000000001E-2</v>
      </c>
      <c r="F18" s="16" t="e">
        <v>#N/A</v>
      </c>
      <c r="G18" s="16">
        <v>0.10962</v>
      </c>
      <c r="H18" s="16">
        <v>8.5260000000000002E-2</v>
      </c>
      <c r="I18" s="16" t="e">
        <v>#N/A</v>
      </c>
      <c r="J18" s="16">
        <v>0.56028</v>
      </c>
      <c r="K18" s="16">
        <v>0.42978</v>
      </c>
      <c r="L18" s="16" t="e">
        <v>#N/A</v>
      </c>
    </row>
    <row r="19" spans="1:12" x14ac:dyDescent="0.35">
      <c r="A19" s="17">
        <v>26</v>
      </c>
      <c r="B19" s="133">
        <v>0.11455</v>
      </c>
      <c r="C19" s="133">
        <v>4.9300000000000004E-2</v>
      </c>
      <c r="D19" s="16">
        <v>5.9160000000000004E-2</v>
      </c>
      <c r="E19" s="16">
        <v>4.5239999999999995E-2</v>
      </c>
      <c r="F19" s="16" t="e">
        <v>#N/A</v>
      </c>
      <c r="G19" s="16">
        <v>0.10614</v>
      </c>
      <c r="H19" s="16">
        <v>8.1780000000000005E-2</v>
      </c>
      <c r="I19" s="16" t="e">
        <v>#N/A</v>
      </c>
      <c r="J19" s="16">
        <v>0.56723999999999997</v>
      </c>
      <c r="K19" s="16">
        <v>0.435</v>
      </c>
      <c r="L19" s="16" t="e">
        <v>#N/A</v>
      </c>
    </row>
    <row r="20" spans="1:12" x14ac:dyDescent="0.35">
      <c r="A20" s="17">
        <v>27</v>
      </c>
      <c r="B20" s="133">
        <v>0.11165</v>
      </c>
      <c r="C20" s="133">
        <v>5.0750000000000003E-2</v>
      </c>
      <c r="D20" s="16">
        <v>5.7420000000000006E-2</v>
      </c>
      <c r="E20" s="16">
        <v>4.3500000000000004E-2</v>
      </c>
      <c r="F20" s="16" t="e">
        <v>#N/A</v>
      </c>
      <c r="G20" s="16">
        <v>0.10265999999999999</v>
      </c>
      <c r="H20" s="16">
        <v>7.8299999999999995E-2</v>
      </c>
      <c r="I20" s="16" t="e">
        <v>#N/A</v>
      </c>
      <c r="J20" s="16">
        <v>0.58116000000000001</v>
      </c>
      <c r="K20" s="16">
        <v>0.44544</v>
      </c>
      <c r="L20" s="16" t="e">
        <v>#N/A</v>
      </c>
    </row>
    <row r="21" spans="1:12" x14ac:dyDescent="0.35">
      <c r="A21" s="17">
        <v>28</v>
      </c>
      <c r="B21" s="133">
        <v>0.10729999999999998</v>
      </c>
      <c r="C21" s="133">
        <v>5.7999999999999996E-2</v>
      </c>
      <c r="D21" s="16">
        <v>5.3940000000000002E-2</v>
      </c>
      <c r="E21" s="16">
        <v>4.1759999999999999E-2</v>
      </c>
      <c r="F21" s="16" t="e">
        <v>#N/A</v>
      </c>
      <c r="G21" s="16">
        <v>9.7439999999999999E-2</v>
      </c>
      <c r="H21" s="16">
        <v>7.4819999999999998E-2</v>
      </c>
      <c r="I21" s="16" t="e">
        <v>#N/A</v>
      </c>
      <c r="J21" s="16">
        <v>0.58116000000000001</v>
      </c>
      <c r="K21" s="16">
        <v>0.44544</v>
      </c>
      <c r="L21" s="16" t="e">
        <v>#N/A</v>
      </c>
    </row>
    <row r="22" spans="1:12" x14ac:dyDescent="0.35">
      <c r="A22" s="17">
        <v>29</v>
      </c>
      <c r="B22" s="133">
        <v>0.10294999999999999</v>
      </c>
      <c r="C22" s="133">
        <v>5.9450000000000003E-2</v>
      </c>
      <c r="D22" s="16">
        <v>5.3940000000000002E-2</v>
      </c>
      <c r="E22" s="16">
        <v>4.1759999999999999E-2</v>
      </c>
      <c r="F22" s="16" t="e">
        <v>#N/A</v>
      </c>
      <c r="G22" s="16">
        <v>9.5699999999999993E-2</v>
      </c>
      <c r="H22" s="16">
        <v>7.3080000000000006E-2</v>
      </c>
      <c r="I22" s="16" t="e">
        <v>#N/A</v>
      </c>
      <c r="J22" s="16">
        <v>0.58116000000000001</v>
      </c>
      <c r="K22" s="16">
        <v>0.44544</v>
      </c>
      <c r="L22" s="16" t="e">
        <v>#N/A</v>
      </c>
    </row>
    <row r="23" spans="1:12" x14ac:dyDescent="0.35">
      <c r="A23" s="17">
        <v>30</v>
      </c>
      <c r="B23" s="133">
        <v>0.10150000000000001</v>
      </c>
      <c r="C23" s="133">
        <v>6.8150000000000002E-2</v>
      </c>
      <c r="D23" s="16">
        <v>5.3940000000000002E-2</v>
      </c>
      <c r="E23" s="16">
        <v>4.1759999999999999E-2</v>
      </c>
      <c r="F23" s="16" t="e">
        <v>#N/A</v>
      </c>
      <c r="G23" s="16">
        <v>9.5699999999999993E-2</v>
      </c>
      <c r="H23" s="16">
        <v>7.3080000000000006E-2</v>
      </c>
      <c r="I23" s="16" t="e">
        <v>#N/A</v>
      </c>
      <c r="J23" s="16">
        <v>0.60725999999999991</v>
      </c>
      <c r="K23" s="16">
        <v>0.46632000000000001</v>
      </c>
      <c r="L23" s="16" t="e">
        <v>#N/A</v>
      </c>
    </row>
    <row r="24" spans="1:12" x14ac:dyDescent="0.35">
      <c r="A24" s="17">
        <v>31</v>
      </c>
      <c r="B24" s="133">
        <v>0.10150000000000001</v>
      </c>
      <c r="C24" s="133">
        <v>7.3949999999999988E-2</v>
      </c>
      <c r="D24" s="16">
        <v>5.3940000000000002E-2</v>
      </c>
      <c r="E24" s="16">
        <v>4.1759999999999999E-2</v>
      </c>
      <c r="F24" s="16" t="e">
        <v>#N/A</v>
      </c>
      <c r="G24" s="16">
        <v>9.5699999999999993E-2</v>
      </c>
      <c r="H24" s="16">
        <v>7.3080000000000006E-2</v>
      </c>
      <c r="I24" s="16" t="e">
        <v>#N/A</v>
      </c>
      <c r="J24" s="16">
        <v>0.6351</v>
      </c>
      <c r="K24" s="16">
        <v>0.48720000000000002</v>
      </c>
      <c r="L24" s="16" t="e">
        <v>#N/A</v>
      </c>
    </row>
    <row r="25" spans="1:12" x14ac:dyDescent="0.35">
      <c r="A25" s="17">
        <v>32</v>
      </c>
      <c r="B25" s="133">
        <v>0.10294999999999999</v>
      </c>
      <c r="C25" s="133">
        <v>7.9749999999999988E-2</v>
      </c>
      <c r="D25" s="16">
        <v>5.568E-2</v>
      </c>
      <c r="E25" s="16">
        <v>4.1759999999999999E-2</v>
      </c>
      <c r="F25" s="16" t="e">
        <v>#N/A</v>
      </c>
      <c r="G25" s="16">
        <v>9.9180000000000004E-2</v>
      </c>
      <c r="H25" s="16">
        <v>7.6559999999999989E-2</v>
      </c>
      <c r="I25" s="16" t="e">
        <v>#N/A</v>
      </c>
      <c r="J25" s="16">
        <v>0.66990000000000005</v>
      </c>
      <c r="K25" s="16">
        <v>0.51329999999999998</v>
      </c>
      <c r="L25" s="16" t="e">
        <v>#N/A</v>
      </c>
    </row>
    <row r="26" spans="1:12" x14ac:dyDescent="0.35">
      <c r="A26" s="17">
        <v>33</v>
      </c>
      <c r="B26" s="133">
        <v>0.10294999999999999</v>
      </c>
      <c r="C26" s="133">
        <v>8.9899999999999994E-2</v>
      </c>
      <c r="D26" s="16">
        <v>5.7420000000000006E-2</v>
      </c>
      <c r="E26" s="16">
        <v>4.3500000000000004E-2</v>
      </c>
      <c r="F26" s="16" t="e">
        <v>#N/A</v>
      </c>
      <c r="G26" s="16">
        <v>0.10265999999999999</v>
      </c>
      <c r="H26" s="16">
        <v>7.8299999999999995E-2</v>
      </c>
      <c r="I26" s="16" t="e">
        <v>#N/A</v>
      </c>
      <c r="J26" s="16">
        <v>0.67686000000000002</v>
      </c>
      <c r="K26" s="16">
        <v>0.51851999999999998</v>
      </c>
      <c r="L26" s="16" t="e">
        <v>#N/A</v>
      </c>
    </row>
    <row r="27" spans="1:12" x14ac:dyDescent="0.35">
      <c r="A27" s="17">
        <v>34</v>
      </c>
      <c r="B27" s="133">
        <v>0.10729999999999998</v>
      </c>
      <c r="C27" s="133">
        <v>0.10150000000000001</v>
      </c>
      <c r="D27" s="16">
        <v>5.9160000000000004E-2</v>
      </c>
      <c r="E27" s="16">
        <v>4.5239999999999995E-2</v>
      </c>
      <c r="F27" s="16" t="e">
        <v>#N/A</v>
      </c>
      <c r="G27" s="16">
        <v>0.10788</v>
      </c>
      <c r="H27" s="16">
        <v>8.1780000000000005E-2</v>
      </c>
      <c r="I27" s="16" t="e">
        <v>#N/A</v>
      </c>
      <c r="J27" s="16">
        <v>0.71165999999999996</v>
      </c>
      <c r="K27" s="16">
        <v>0.54461999999999999</v>
      </c>
      <c r="L27" s="16" t="e">
        <v>#N/A</v>
      </c>
    </row>
    <row r="28" spans="1:12" x14ac:dyDescent="0.35">
      <c r="A28" s="17">
        <v>35</v>
      </c>
      <c r="B28" s="133">
        <v>0.11165</v>
      </c>
      <c r="C28" s="133">
        <v>0.10874999999999999</v>
      </c>
      <c r="D28" s="16">
        <v>6.2640000000000001E-2</v>
      </c>
      <c r="E28" s="16">
        <v>4.8719999999999999E-2</v>
      </c>
      <c r="F28" s="16" t="e">
        <v>#N/A</v>
      </c>
      <c r="G28" s="16">
        <v>0.11310000000000001</v>
      </c>
      <c r="H28" s="16">
        <v>8.7000000000000008E-2</v>
      </c>
      <c r="I28" s="16" t="e">
        <v>#N/A</v>
      </c>
      <c r="J28" s="16">
        <v>0.73949999999999994</v>
      </c>
      <c r="K28" s="16">
        <v>0.56723999999999997</v>
      </c>
      <c r="L28" s="16" t="e">
        <v>#N/A</v>
      </c>
    </row>
    <row r="29" spans="1:12" x14ac:dyDescent="0.35">
      <c r="A29" s="17">
        <v>36</v>
      </c>
      <c r="B29" s="133">
        <v>0.11455</v>
      </c>
      <c r="C29" s="133">
        <v>0.12614999999999998</v>
      </c>
      <c r="D29" s="16">
        <v>6.7860000000000004E-2</v>
      </c>
      <c r="E29" s="16">
        <v>5.2199999999999996E-2</v>
      </c>
      <c r="F29" s="16" t="e">
        <v>#N/A</v>
      </c>
      <c r="G29" s="16">
        <v>0.12180000000000001</v>
      </c>
      <c r="H29" s="16">
        <v>9.3960000000000002E-2</v>
      </c>
      <c r="I29" s="16" t="e">
        <v>#N/A</v>
      </c>
      <c r="J29" s="16">
        <v>0.79518</v>
      </c>
      <c r="K29" s="16">
        <v>0.60899999999999999</v>
      </c>
      <c r="L29" s="16" t="e">
        <v>#N/A</v>
      </c>
    </row>
    <row r="30" spans="1:12" x14ac:dyDescent="0.35">
      <c r="A30" s="17">
        <v>37</v>
      </c>
      <c r="B30" s="133">
        <v>0.11744999999999998</v>
      </c>
      <c r="C30" s="133">
        <v>0.14065</v>
      </c>
      <c r="D30" s="16">
        <v>7.3080000000000006E-2</v>
      </c>
      <c r="E30" s="16">
        <v>5.568E-2</v>
      </c>
      <c r="F30" s="16" t="e">
        <v>#N/A</v>
      </c>
      <c r="G30" s="16">
        <v>0.1305</v>
      </c>
      <c r="H30" s="16">
        <v>9.9180000000000004E-2</v>
      </c>
      <c r="I30" s="16" t="e">
        <v>#N/A</v>
      </c>
      <c r="J30" s="16">
        <v>0.82823999999999998</v>
      </c>
      <c r="K30" s="16">
        <v>0.6351</v>
      </c>
      <c r="L30" s="16" t="e">
        <v>#N/A</v>
      </c>
    </row>
    <row r="31" spans="1:12" x14ac:dyDescent="0.35">
      <c r="A31" s="17">
        <v>38</v>
      </c>
      <c r="B31" s="133">
        <v>0.12614999999999998</v>
      </c>
      <c r="C31" s="133">
        <v>0.1537</v>
      </c>
      <c r="D31" s="16">
        <v>7.8299999999999995E-2</v>
      </c>
      <c r="E31" s="16">
        <v>5.9160000000000004E-2</v>
      </c>
      <c r="F31" s="16" t="e">
        <v>#N/A</v>
      </c>
      <c r="G31" s="16">
        <v>0.13919999999999999</v>
      </c>
      <c r="H31" s="16">
        <v>0.10788</v>
      </c>
      <c r="I31" s="16" t="e">
        <v>#N/A</v>
      </c>
      <c r="J31" s="16">
        <v>0.89088000000000001</v>
      </c>
      <c r="K31" s="16">
        <v>0.68381999999999998</v>
      </c>
      <c r="L31" s="16" t="e">
        <v>#N/A</v>
      </c>
    </row>
    <row r="32" spans="1:12" x14ac:dyDescent="0.35">
      <c r="A32" s="17">
        <v>39</v>
      </c>
      <c r="B32" s="133">
        <v>0.12905</v>
      </c>
      <c r="C32" s="133">
        <v>0.16820000000000002</v>
      </c>
      <c r="D32" s="16">
        <v>8.5260000000000002E-2</v>
      </c>
      <c r="E32" s="16">
        <v>6.4379999999999993E-2</v>
      </c>
      <c r="F32" s="16" t="e">
        <v>#N/A</v>
      </c>
      <c r="G32" s="16">
        <v>0.15137999999999999</v>
      </c>
      <c r="H32" s="16">
        <v>0.11658</v>
      </c>
      <c r="I32" s="16" t="e">
        <v>#N/A</v>
      </c>
      <c r="J32" s="16">
        <v>0.9396000000000001</v>
      </c>
      <c r="K32" s="16">
        <v>0.72036</v>
      </c>
      <c r="L32" s="16" t="e">
        <v>#N/A</v>
      </c>
    </row>
    <row r="33" spans="1:12" x14ac:dyDescent="0.35">
      <c r="A33" s="17">
        <v>40</v>
      </c>
      <c r="B33" s="133">
        <v>0.14065</v>
      </c>
      <c r="C33" s="133">
        <v>0.18269999999999997</v>
      </c>
      <c r="D33" s="16">
        <v>9.3960000000000002E-2</v>
      </c>
      <c r="E33" s="16">
        <v>7.1340000000000001E-2</v>
      </c>
      <c r="F33" s="16" t="e">
        <v>#N/A</v>
      </c>
      <c r="G33" s="16">
        <v>0.16878000000000001</v>
      </c>
      <c r="H33" s="16">
        <v>0.12875999999999999</v>
      </c>
      <c r="I33" s="16" t="e">
        <v>#N/A</v>
      </c>
      <c r="J33" s="16">
        <v>1.01616</v>
      </c>
      <c r="K33" s="16">
        <v>0.77778000000000003</v>
      </c>
      <c r="L33" s="16" t="e">
        <v>#N/A</v>
      </c>
    </row>
    <row r="34" spans="1:12" x14ac:dyDescent="0.35">
      <c r="A34" s="17">
        <v>41</v>
      </c>
      <c r="B34" s="133">
        <v>0.15805</v>
      </c>
      <c r="C34" s="133">
        <v>0.20155000000000001</v>
      </c>
      <c r="D34" s="16">
        <v>0.10265999999999999</v>
      </c>
      <c r="E34" s="16">
        <v>7.8299999999999995E-2</v>
      </c>
      <c r="F34" s="16" t="e">
        <v>#N/A</v>
      </c>
      <c r="G34" s="16">
        <v>0.1827</v>
      </c>
      <c r="H34" s="16">
        <v>0.14094000000000001</v>
      </c>
      <c r="I34" s="16" t="e">
        <v>#N/A</v>
      </c>
      <c r="J34" s="16">
        <v>1.0788</v>
      </c>
      <c r="K34" s="16">
        <v>0.82650000000000001</v>
      </c>
      <c r="L34" s="16" t="e">
        <v>#N/A</v>
      </c>
    </row>
    <row r="35" spans="1:12" x14ac:dyDescent="0.35">
      <c r="A35" s="17">
        <v>42</v>
      </c>
      <c r="B35" s="133">
        <v>0.17835000000000001</v>
      </c>
      <c r="C35" s="133">
        <v>0.22184999999999999</v>
      </c>
      <c r="D35" s="16">
        <v>0.11310000000000001</v>
      </c>
      <c r="E35" s="16">
        <v>8.7000000000000008E-2</v>
      </c>
      <c r="F35" s="16" t="e">
        <v>#N/A</v>
      </c>
      <c r="G35" s="16">
        <v>0.20358000000000001</v>
      </c>
      <c r="H35" s="16">
        <v>0.15659999999999999</v>
      </c>
      <c r="I35" s="16" t="e">
        <v>#N/A</v>
      </c>
      <c r="J35" s="16">
        <v>1.1814600000000002</v>
      </c>
      <c r="K35" s="16">
        <v>0.90480000000000005</v>
      </c>
      <c r="L35" s="16" t="e">
        <v>#N/A</v>
      </c>
    </row>
    <row r="36" spans="1:12" x14ac:dyDescent="0.35">
      <c r="A36" s="17">
        <v>43</v>
      </c>
      <c r="B36" s="133">
        <v>0.19720000000000001</v>
      </c>
      <c r="C36" s="133">
        <v>0.25374999999999998</v>
      </c>
      <c r="D36" s="16">
        <v>0.12528</v>
      </c>
      <c r="E36" s="16">
        <v>9.5699999999999993E-2</v>
      </c>
      <c r="F36" s="16" t="e">
        <v>#N/A</v>
      </c>
      <c r="G36" s="16">
        <v>0.22445999999999999</v>
      </c>
      <c r="H36" s="16">
        <v>0.17226</v>
      </c>
      <c r="I36" s="16" t="e">
        <v>#N/A</v>
      </c>
      <c r="J36" s="16">
        <v>1.2580199999999999</v>
      </c>
      <c r="K36" s="16">
        <v>0.96396000000000004</v>
      </c>
      <c r="L36" s="16" t="e">
        <v>#N/A</v>
      </c>
    </row>
    <row r="37" spans="1:12" x14ac:dyDescent="0.35">
      <c r="A37" s="17">
        <v>44</v>
      </c>
      <c r="B37" s="133">
        <v>0.21169999999999997</v>
      </c>
      <c r="C37" s="133">
        <v>0.28565000000000002</v>
      </c>
      <c r="D37" s="16">
        <v>0.13919999999999999</v>
      </c>
      <c r="E37" s="16">
        <v>0.10614</v>
      </c>
      <c r="F37" s="16" t="e">
        <v>#N/A</v>
      </c>
      <c r="G37" s="16">
        <v>0.25056</v>
      </c>
      <c r="H37" s="16">
        <v>0.19139999999999999</v>
      </c>
      <c r="I37" s="16" t="e">
        <v>#N/A</v>
      </c>
      <c r="J37" s="16">
        <v>1.34676</v>
      </c>
      <c r="K37" s="16">
        <v>1.03182</v>
      </c>
      <c r="L37" s="16" t="e">
        <v>#N/A</v>
      </c>
    </row>
    <row r="38" spans="1:12" x14ac:dyDescent="0.35">
      <c r="A38" s="17">
        <v>45</v>
      </c>
      <c r="B38" s="133">
        <v>0.22184999999999999</v>
      </c>
      <c r="C38" s="133">
        <v>0.32335000000000003</v>
      </c>
      <c r="D38" s="16">
        <v>0.15486</v>
      </c>
      <c r="E38" s="16">
        <v>0.11832000000000001</v>
      </c>
      <c r="F38" s="16" t="e">
        <v>#N/A</v>
      </c>
      <c r="G38" s="16">
        <v>0.27839999999999998</v>
      </c>
      <c r="H38" s="16">
        <v>0.21228</v>
      </c>
      <c r="I38" s="16" t="e">
        <v>#N/A</v>
      </c>
      <c r="J38" s="16">
        <v>1.4789999999999999</v>
      </c>
      <c r="K38" s="16">
        <v>1.1327400000000001</v>
      </c>
      <c r="L38" s="16" t="e">
        <v>#N/A</v>
      </c>
    </row>
    <row r="39" spans="1:12" x14ac:dyDescent="0.35">
      <c r="A39" s="17">
        <v>46</v>
      </c>
      <c r="B39" s="133">
        <v>0.23199999999999998</v>
      </c>
      <c r="C39" s="133">
        <v>0.36249999999999999</v>
      </c>
      <c r="D39" s="16">
        <v>0.17226</v>
      </c>
      <c r="E39" s="16">
        <v>0.13224</v>
      </c>
      <c r="F39" s="16" t="e">
        <v>#N/A</v>
      </c>
      <c r="G39" s="16">
        <v>0.31145999999999996</v>
      </c>
      <c r="H39" s="16">
        <v>0.23838000000000001</v>
      </c>
      <c r="I39" s="16" t="e">
        <v>#N/A</v>
      </c>
      <c r="J39" s="16">
        <v>1.6025400000000001</v>
      </c>
      <c r="K39" s="16">
        <v>1.22844</v>
      </c>
      <c r="L39" s="16" t="e">
        <v>#N/A</v>
      </c>
    </row>
    <row r="40" spans="1:12" x14ac:dyDescent="0.35">
      <c r="A40" s="17">
        <v>47</v>
      </c>
      <c r="B40" s="133">
        <v>0.24650000000000002</v>
      </c>
      <c r="C40" s="133">
        <v>0.40165000000000001</v>
      </c>
      <c r="D40" s="16">
        <v>0.19314000000000001</v>
      </c>
      <c r="E40" s="16">
        <v>0.1479</v>
      </c>
      <c r="F40" s="16" t="e">
        <v>#N/A</v>
      </c>
      <c r="G40" s="16">
        <v>0.34626000000000001</v>
      </c>
      <c r="H40" s="16">
        <v>0.26622000000000001</v>
      </c>
      <c r="I40" s="16" t="e">
        <v>#N/A</v>
      </c>
      <c r="J40" s="16">
        <v>1.76088</v>
      </c>
      <c r="K40" s="16">
        <v>1.3502400000000001</v>
      </c>
      <c r="L40" s="16" t="e">
        <v>#N/A</v>
      </c>
    </row>
    <row r="41" spans="1:12" x14ac:dyDescent="0.35">
      <c r="A41" s="17">
        <v>48</v>
      </c>
      <c r="B41" s="133">
        <v>0.26824999999999999</v>
      </c>
      <c r="C41" s="133">
        <v>0.46545000000000003</v>
      </c>
      <c r="D41" s="16">
        <v>0.21576000000000001</v>
      </c>
      <c r="E41" s="16">
        <v>0.1653</v>
      </c>
      <c r="F41" s="16" t="e">
        <v>#N/A</v>
      </c>
      <c r="G41" s="16">
        <v>0.38802000000000003</v>
      </c>
      <c r="H41" s="16">
        <v>0.29754000000000003</v>
      </c>
      <c r="I41" s="16" t="e">
        <v>#N/A</v>
      </c>
      <c r="J41" s="16">
        <v>1.9070400000000001</v>
      </c>
      <c r="K41" s="16">
        <v>1.4616</v>
      </c>
      <c r="L41" s="16" t="e">
        <v>#N/A</v>
      </c>
    </row>
    <row r="42" spans="1:12" x14ac:dyDescent="0.35">
      <c r="A42" s="17">
        <v>49</v>
      </c>
      <c r="B42" s="133">
        <v>0.29435</v>
      </c>
      <c r="C42" s="133">
        <v>0.55099999999999993</v>
      </c>
      <c r="D42" s="16">
        <v>0.24186000000000002</v>
      </c>
      <c r="E42" s="16">
        <v>0.18617999999999998</v>
      </c>
      <c r="F42" s="16" t="e">
        <v>#N/A</v>
      </c>
      <c r="G42" s="16">
        <v>0.43674000000000002</v>
      </c>
      <c r="H42" s="16">
        <v>0.33407999999999999</v>
      </c>
      <c r="I42" s="16" t="e">
        <v>#N/A</v>
      </c>
      <c r="J42" s="16">
        <v>2.0514600000000001</v>
      </c>
      <c r="K42" s="16">
        <v>1.5729600000000001</v>
      </c>
      <c r="L42" s="16" t="e">
        <v>#N/A</v>
      </c>
    </row>
    <row r="43" spans="1:12" x14ac:dyDescent="0.35">
      <c r="A43" s="17">
        <v>50</v>
      </c>
      <c r="B43" s="133">
        <v>0.32480000000000003</v>
      </c>
      <c r="C43" s="133">
        <v>0.65394999999999992</v>
      </c>
      <c r="D43" s="16">
        <v>0.27144000000000001</v>
      </c>
      <c r="E43" s="16">
        <v>0.20705999999999999</v>
      </c>
      <c r="F43" s="16" t="e">
        <v>#N/A</v>
      </c>
      <c r="G43" s="16">
        <v>0.48720000000000002</v>
      </c>
      <c r="H43" s="16">
        <v>0.37409999999999999</v>
      </c>
      <c r="I43" s="16" t="e">
        <v>#N/A</v>
      </c>
      <c r="J43" s="16">
        <v>2.2237200000000001</v>
      </c>
      <c r="K43" s="16">
        <v>1.7052</v>
      </c>
      <c r="L43" s="16" t="e">
        <v>#N/A</v>
      </c>
    </row>
    <row r="44" spans="1:12" x14ac:dyDescent="0.35">
      <c r="A44" s="17">
        <v>51</v>
      </c>
      <c r="B44" s="133">
        <v>0.35670000000000002</v>
      </c>
      <c r="C44" s="133">
        <v>0.77865000000000006</v>
      </c>
      <c r="D44" s="16">
        <v>0.30449999999999999</v>
      </c>
      <c r="E44" s="16">
        <v>0.23316000000000001</v>
      </c>
      <c r="F44" s="16" t="e">
        <v>#N/A</v>
      </c>
      <c r="G44" s="16">
        <v>0.54810000000000003</v>
      </c>
      <c r="H44" s="16">
        <v>0.41933999999999999</v>
      </c>
      <c r="I44" s="16" t="e">
        <v>#N/A</v>
      </c>
      <c r="J44" s="16">
        <v>2.4116399999999998</v>
      </c>
      <c r="K44" s="16">
        <v>1.8478800000000002</v>
      </c>
      <c r="L44" s="16" t="e">
        <v>#N/A</v>
      </c>
    </row>
    <row r="45" spans="1:12" x14ac:dyDescent="0.35">
      <c r="A45" s="17">
        <v>52</v>
      </c>
      <c r="B45" s="133">
        <v>0.39150000000000007</v>
      </c>
      <c r="C45" s="133">
        <v>0.90770000000000006</v>
      </c>
      <c r="D45" s="16">
        <v>0.34104000000000001</v>
      </c>
      <c r="E45" s="16">
        <v>0.26273999999999997</v>
      </c>
      <c r="F45" s="16" t="e">
        <v>#N/A</v>
      </c>
      <c r="G45" s="16">
        <v>0.61421999999999999</v>
      </c>
      <c r="H45" s="16">
        <v>0.47154000000000001</v>
      </c>
      <c r="I45" s="16" t="e">
        <v>#N/A</v>
      </c>
      <c r="J45" s="16">
        <v>2.6534999999999997</v>
      </c>
      <c r="K45" s="16">
        <v>2.0340600000000002</v>
      </c>
      <c r="L45" s="16" t="e">
        <v>#N/A</v>
      </c>
    </row>
    <row r="46" spans="1:12" x14ac:dyDescent="0.35">
      <c r="A46" s="17">
        <v>53</v>
      </c>
      <c r="B46" s="133">
        <v>0.42629999999999996</v>
      </c>
      <c r="C46" s="133">
        <v>1.05125</v>
      </c>
      <c r="D46" s="16">
        <v>0.38279999999999997</v>
      </c>
      <c r="E46" s="16">
        <v>0.29232000000000002</v>
      </c>
      <c r="F46" s="16" t="e">
        <v>#N/A</v>
      </c>
      <c r="G46" s="16">
        <v>0.68903999999999999</v>
      </c>
      <c r="H46" s="16">
        <v>0.52722000000000002</v>
      </c>
      <c r="I46" s="16" t="e">
        <v>#N/A</v>
      </c>
      <c r="J46" s="16">
        <v>2.9005800000000002</v>
      </c>
      <c r="K46" s="16">
        <v>2.2237200000000001</v>
      </c>
      <c r="L46" s="16" t="e">
        <v>#N/A</v>
      </c>
    </row>
    <row r="47" spans="1:12" x14ac:dyDescent="0.35">
      <c r="A47" s="17">
        <v>54</v>
      </c>
      <c r="B47" s="133">
        <v>0.46254999999999996</v>
      </c>
      <c r="C47" s="133">
        <v>1.2252499999999997</v>
      </c>
      <c r="D47" s="16">
        <v>0.42978</v>
      </c>
      <c r="E47" s="16">
        <v>0.32885999999999999</v>
      </c>
      <c r="F47" s="16" t="e">
        <v>#N/A</v>
      </c>
      <c r="G47" s="16">
        <v>0.77256000000000002</v>
      </c>
      <c r="H47" s="16">
        <v>0.59160000000000001</v>
      </c>
      <c r="I47" s="16" t="e">
        <v>#N/A</v>
      </c>
      <c r="J47" s="16">
        <v>3.16506</v>
      </c>
      <c r="K47" s="16">
        <v>2.4255599999999999</v>
      </c>
      <c r="L47" s="16" t="e">
        <v>#N/A</v>
      </c>
    </row>
    <row r="48" spans="1:12" x14ac:dyDescent="0.35">
      <c r="A48" s="17">
        <v>55</v>
      </c>
      <c r="B48" s="133">
        <v>0.50895000000000001</v>
      </c>
      <c r="C48" s="133">
        <v>1.3948999999999998</v>
      </c>
      <c r="D48" s="16">
        <v>0.48024000000000006</v>
      </c>
      <c r="E48" s="16">
        <v>0.36887999999999999</v>
      </c>
      <c r="F48" s="16" t="e">
        <v>#N/A</v>
      </c>
      <c r="G48" s="16">
        <v>0.86651999999999996</v>
      </c>
      <c r="H48" s="16">
        <v>0.66293999999999997</v>
      </c>
      <c r="I48" s="16" t="e">
        <v>#N/A</v>
      </c>
      <c r="J48" s="16">
        <v>3.3651599999999999</v>
      </c>
      <c r="K48" s="16">
        <v>2.5786799999999999</v>
      </c>
      <c r="L48" s="16" t="e">
        <v>#N/A</v>
      </c>
    </row>
    <row r="49" spans="1:12" x14ac:dyDescent="0.35">
      <c r="A49" s="17">
        <v>56</v>
      </c>
      <c r="B49" s="133">
        <v>0.55825000000000002</v>
      </c>
      <c r="C49" s="133">
        <v>1.5790499999999998</v>
      </c>
      <c r="D49" s="16">
        <v>0.53939999999999999</v>
      </c>
      <c r="E49" s="16">
        <v>0.41411999999999999</v>
      </c>
      <c r="F49" s="16" t="e">
        <v>#N/A</v>
      </c>
      <c r="G49" s="16">
        <v>0.97092000000000012</v>
      </c>
      <c r="H49" s="16">
        <v>0.74471999999999994</v>
      </c>
      <c r="I49" s="16" t="e">
        <v>#N/A</v>
      </c>
      <c r="J49" s="16">
        <v>3.5495999999999999</v>
      </c>
      <c r="K49" s="16">
        <v>2.7213600000000002</v>
      </c>
      <c r="L49" s="16" t="e">
        <v>#N/A</v>
      </c>
    </row>
    <row r="50" spans="1:12" x14ac:dyDescent="0.35">
      <c r="A50" s="17">
        <v>57</v>
      </c>
      <c r="B50" s="133">
        <v>0.61480000000000001</v>
      </c>
      <c r="C50" s="133">
        <v>1.7646500000000001</v>
      </c>
      <c r="D50" s="16">
        <v>0.60377999999999998</v>
      </c>
      <c r="E50" s="16">
        <v>0.46284000000000003</v>
      </c>
      <c r="F50" s="16" t="e">
        <v>#N/A</v>
      </c>
      <c r="G50" s="16">
        <v>1.0857600000000001</v>
      </c>
      <c r="H50" s="16">
        <v>0.83345999999999998</v>
      </c>
      <c r="I50" s="16" t="e">
        <v>#N/A</v>
      </c>
      <c r="J50" s="16">
        <v>3.7166400000000004</v>
      </c>
      <c r="K50" s="16">
        <v>2.85012</v>
      </c>
      <c r="L50" s="16" t="e">
        <v>#N/A</v>
      </c>
    </row>
    <row r="51" spans="1:12" x14ac:dyDescent="0.35">
      <c r="A51" s="17">
        <v>58</v>
      </c>
      <c r="B51" s="133">
        <v>0.67280000000000006</v>
      </c>
      <c r="C51" s="133">
        <v>1.9575</v>
      </c>
      <c r="D51" s="16">
        <v>0.67512000000000005</v>
      </c>
      <c r="E51" s="16">
        <v>0.51678000000000002</v>
      </c>
      <c r="F51" s="16" t="e">
        <v>#N/A</v>
      </c>
      <c r="G51" s="16">
        <v>1.2145199999999998</v>
      </c>
      <c r="H51" s="16">
        <v>0.93090000000000006</v>
      </c>
      <c r="I51" s="16" t="e">
        <v>#N/A</v>
      </c>
      <c r="J51" s="16">
        <v>3.8888999999999996</v>
      </c>
      <c r="K51" s="16">
        <v>2.9823599999999999</v>
      </c>
      <c r="L51" s="16" t="e">
        <v>#N/A</v>
      </c>
    </row>
    <row r="52" spans="1:12" x14ac:dyDescent="0.35">
      <c r="A52" s="17">
        <v>59</v>
      </c>
      <c r="B52" s="133">
        <v>0.73950000000000005</v>
      </c>
      <c r="C52" s="133">
        <v>2.1604999999999999</v>
      </c>
      <c r="D52" s="16">
        <v>0.75515999999999994</v>
      </c>
      <c r="E52" s="16">
        <v>0.57942000000000005</v>
      </c>
      <c r="F52" s="16" t="e">
        <v>#N/A</v>
      </c>
      <c r="G52" s="16">
        <v>1.3606800000000001</v>
      </c>
      <c r="H52" s="16">
        <v>1.044</v>
      </c>
      <c r="I52" s="16" t="e">
        <v>#N/A</v>
      </c>
      <c r="J52" s="16">
        <v>3.8088600000000001</v>
      </c>
      <c r="K52" s="16">
        <v>2.9214600000000002</v>
      </c>
      <c r="L52" s="16" t="e">
        <v>#N/A</v>
      </c>
    </row>
    <row r="53" spans="1:12" x14ac:dyDescent="0.35">
      <c r="A53" s="17">
        <v>60</v>
      </c>
      <c r="B53" s="133">
        <v>0.80620000000000003</v>
      </c>
      <c r="C53" s="133">
        <v>2.3750999999999998</v>
      </c>
      <c r="D53" s="16">
        <v>0.84389999999999998</v>
      </c>
      <c r="E53" s="16">
        <v>0.64727999999999997</v>
      </c>
      <c r="F53" s="16" t="e">
        <v>#N/A</v>
      </c>
      <c r="G53" s="16">
        <v>1.5207599999999999</v>
      </c>
      <c r="H53" s="16">
        <v>1.1658000000000002</v>
      </c>
      <c r="I53" s="16" t="e">
        <v>#N/A</v>
      </c>
      <c r="J53" s="16">
        <v>3.6487799999999999</v>
      </c>
      <c r="K53" s="16">
        <v>2.79792</v>
      </c>
      <c r="L53" s="16" t="e">
        <v>#N/A</v>
      </c>
    </row>
    <row r="54" spans="1:12" x14ac:dyDescent="0.35">
      <c r="A54" s="17">
        <v>61</v>
      </c>
      <c r="B54" s="133">
        <v>0.88450000000000006</v>
      </c>
      <c r="C54" s="133">
        <v>2.5607000000000002</v>
      </c>
      <c r="D54" s="16">
        <v>0.94308000000000003</v>
      </c>
      <c r="E54" s="16">
        <v>0.72209999999999996</v>
      </c>
      <c r="F54" s="16" t="e">
        <v>#N/A</v>
      </c>
      <c r="G54" s="16">
        <v>1.6964999999999999</v>
      </c>
      <c r="H54" s="16">
        <v>1.2997799999999999</v>
      </c>
      <c r="I54" s="16" t="e">
        <v>#N/A</v>
      </c>
      <c r="J54" s="16">
        <v>3.3929999999999998</v>
      </c>
      <c r="K54" s="16">
        <v>2.6013000000000002</v>
      </c>
      <c r="L54" s="16" t="e">
        <v>#N/A</v>
      </c>
    </row>
    <row r="55" spans="1:12" x14ac:dyDescent="0.35">
      <c r="A55" s="17">
        <v>62</v>
      </c>
      <c r="B55" s="133">
        <v>0.96134999999999993</v>
      </c>
      <c r="C55" s="133">
        <v>2.7564499999999996</v>
      </c>
      <c r="D55" s="16">
        <v>0.88739999999999997</v>
      </c>
      <c r="E55" s="16">
        <v>0.68034000000000006</v>
      </c>
      <c r="F55" s="16" t="e">
        <v>#N/A</v>
      </c>
      <c r="G55" s="16">
        <v>1.5990600000000001</v>
      </c>
      <c r="H55" s="16">
        <v>1.2249599999999998</v>
      </c>
      <c r="I55" s="16" t="e">
        <v>#N/A</v>
      </c>
      <c r="J55" s="16">
        <v>3.19638</v>
      </c>
      <c r="K55" s="16">
        <v>2.45166</v>
      </c>
      <c r="L55" s="16" t="e">
        <v>#N/A</v>
      </c>
    </row>
    <row r="56" spans="1:12" x14ac:dyDescent="0.35">
      <c r="A56" s="17">
        <v>63</v>
      </c>
      <c r="B56" s="133">
        <v>1.0352999999999999</v>
      </c>
      <c r="C56" s="133">
        <v>2.9580000000000002</v>
      </c>
      <c r="D56" s="16">
        <v>0.97092000000000012</v>
      </c>
      <c r="E56" s="16">
        <v>0.74471999999999994</v>
      </c>
      <c r="F56" s="16" t="e">
        <v>#N/A</v>
      </c>
      <c r="G56" s="16">
        <v>1.2301799999999998</v>
      </c>
      <c r="H56" s="16">
        <v>0.94308000000000003</v>
      </c>
      <c r="I56" s="16" t="e">
        <v>#N/A</v>
      </c>
      <c r="J56" s="16">
        <v>2.4586200000000002</v>
      </c>
      <c r="K56" s="16">
        <v>1.88442</v>
      </c>
      <c r="L56" s="16" t="e">
        <v>#N/A</v>
      </c>
    </row>
    <row r="57" spans="1:12" x14ac:dyDescent="0.35">
      <c r="A57" s="17">
        <v>64</v>
      </c>
      <c r="B57" s="133">
        <v>1.1150499999999999</v>
      </c>
      <c r="C57" s="133">
        <v>3.1406999999999998</v>
      </c>
      <c r="D57" s="16">
        <v>1.0057199999999999</v>
      </c>
      <c r="E57" s="16">
        <v>0.77081999999999995</v>
      </c>
      <c r="F57" s="16" t="e">
        <v>#N/A</v>
      </c>
      <c r="G57" s="16">
        <v>0.59682000000000002</v>
      </c>
      <c r="H57" s="16">
        <v>0.45762000000000003</v>
      </c>
      <c r="I57" s="16" t="e">
        <v>#N/A</v>
      </c>
      <c r="J57" s="16">
        <v>1.1953800000000001</v>
      </c>
      <c r="K57" s="16">
        <v>0.91524000000000005</v>
      </c>
      <c r="L57" s="16" t="e">
        <v>#N/A</v>
      </c>
    </row>
    <row r="58" spans="1:12" x14ac:dyDescent="0.35">
      <c r="A58" s="17">
        <v>65</v>
      </c>
      <c r="B58" s="133">
        <v>1.1933499999999999</v>
      </c>
      <c r="C58" s="133">
        <v>0</v>
      </c>
      <c r="D58" s="16">
        <v>1.0979399999999999</v>
      </c>
      <c r="E58" s="16">
        <v>0.84041999999999994</v>
      </c>
      <c r="F58" s="16" t="e">
        <v>#N/A</v>
      </c>
      <c r="G58" s="16">
        <v>0</v>
      </c>
      <c r="H58" s="16">
        <v>0</v>
      </c>
      <c r="I58" s="16" t="e">
        <v>#N/A</v>
      </c>
      <c r="J58" s="16">
        <v>0</v>
      </c>
      <c r="K58" s="16">
        <v>0</v>
      </c>
      <c r="L58" s="16" t="e">
        <v>#N/A</v>
      </c>
    </row>
    <row r="59" spans="1:12" x14ac:dyDescent="0.35">
      <c r="A59" s="17">
        <v>66</v>
      </c>
      <c r="B59" s="133">
        <v>1.2789000000000001</v>
      </c>
      <c r="C59" s="133">
        <v>0</v>
      </c>
      <c r="D59" s="16">
        <v>1.1379600000000001</v>
      </c>
      <c r="E59" s="16">
        <v>0.87348000000000003</v>
      </c>
      <c r="F59" s="16" t="e">
        <v>#N/A</v>
      </c>
      <c r="G59" s="16">
        <v>0</v>
      </c>
      <c r="H59" s="16">
        <v>0</v>
      </c>
      <c r="I59" s="16" t="e">
        <v>#N/A</v>
      </c>
      <c r="J59" s="16">
        <v>0</v>
      </c>
      <c r="K59" s="16">
        <v>0</v>
      </c>
      <c r="L59" s="16" t="e">
        <v>#N/A</v>
      </c>
    </row>
    <row r="60" spans="1:12" x14ac:dyDescent="0.35">
      <c r="A60" s="17">
        <v>67</v>
      </c>
      <c r="B60" s="133">
        <v>1.3673500000000001</v>
      </c>
      <c r="C60" s="133">
        <v>0</v>
      </c>
      <c r="D60" s="16">
        <v>1.2145199999999998</v>
      </c>
      <c r="E60" s="16">
        <v>0.93090000000000006</v>
      </c>
      <c r="F60" s="16" t="e">
        <v>#N/A</v>
      </c>
      <c r="G60" s="16">
        <v>0</v>
      </c>
      <c r="H60" s="16">
        <v>0</v>
      </c>
      <c r="I60" s="16" t="e">
        <v>#N/A</v>
      </c>
      <c r="J60" s="16">
        <v>0</v>
      </c>
      <c r="K60" s="16">
        <v>0</v>
      </c>
      <c r="L60" s="16" t="e">
        <v>#N/A</v>
      </c>
    </row>
    <row r="61" spans="1:12" x14ac:dyDescent="0.35">
      <c r="A61" s="17">
        <v>68</v>
      </c>
      <c r="B61" s="133">
        <v>1.4586999999999999</v>
      </c>
      <c r="C61" s="133">
        <v>0</v>
      </c>
      <c r="D61" s="16">
        <v>1.2249599999999998</v>
      </c>
      <c r="E61" s="16">
        <v>0.93786000000000003</v>
      </c>
      <c r="F61" s="16" t="e">
        <v>#N/A</v>
      </c>
      <c r="G61" s="16">
        <v>0</v>
      </c>
      <c r="H61" s="16">
        <v>0</v>
      </c>
      <c r="I61" s="16" t="e">
        <v>#N/A</v>
      </c>
      <c r="J61" s="16">
        <v>0</v>
      </c>
      <c r="K61" s="16">
        <v>0</v>
      </c>
      <c r="L61" s="16" t="e">
        <v>#N/A</v>
      </c>
    </row>
    <row r="62" spans="1:12" x14ac:dyDescent="0.35">
      <c r="A62" s="17">
        <v>69</v>
      </c>
      <c r="B62" s="133">
        <v>1.5616499999999998</v>
      </c>
      <c r="C62" s="133">
        <v>0</v>
      </c>
      <c r="D62" s="16">
        <v>1.00746</v>
      </c>
      <c r="E62" s="16">
        <v>0.77256000000000002</v>
      </c>
      <c r="F62" s="16" t="e">
        <v>#N/A</v>
      </c>
      <c r="G62" s="16">
        <v>0</v>
      </c>
      <c r="H62" s="16">
        <v>0</v>
      </c>
      <c r="I62" s="16" t="e">
        <v>#N/A</v>
      </c>
      <c r="J62" s="16">
        <v>0</v>
      </c>
      <c r="K62" s="16">
        <v>0</v>
      </c>
      <c r="L62" s="16" t="e">
        <v>#N/A</v>
      </c>
    </row>
    <row r="63" spans="1:12" x14ac:dyDescent="0.35">
      <c r="A63" s="17">
        <v>70</v>
      </c>
      <c r="B63" s="16"/>
      <c r="C63" s="16"/>
      <c r="D63" s="16"/>
      <c r="E63" s="16"/>
      <c r="F63" s="16"/>
      <c r="G63" s="16"/>
      <c r="H63" s="16"/>
      <c r="I63" s="16"/>
      <c r="J63" s="16"/>
      <c r="K63" s="16"/>
      <c r="L63" s="16"/>
    </row>
    <row r="64" spans="1:12" x14ac:dyDescent="0.35">
      <c r="A64" s="17">
        <v>71</v>
      </c>
      <c r="B64" s="16"/>
      <c r="C64" s="16"/>
      <c r="D64" s="16"/>
      <c r="E64" s="16"/>
      <c r="F64" s="16"/>
      <c r="G64" s="16"/>
      <c r="H64" s="16"/>
      <c r="I64" s="16"/>
      <c r="J64" s="16"/>
      <c r="K64" s="16"/>
      <c r="L64" s="16"/>
    </row>
    <row r="65" spans="1:12" x14ac:dyDescent="0.35">
      <c r="A65" s="17">
        <v>72</v>
      </c>
      <c r="B65" s="16"/>
      <c r="C65" s="16"/>
      <c r="D65" s="16"/>
      <c r="E65" s="16"/>
      <c r="F65" s="16"/>
      <c r="G65" s="16"/>
      <c r="H65" s="16"/>
      <c r="I65" s="16"/>
      <c r="J65" s="16"/>
      <c r="K65" s="16"/>
      <c r="L65" s="16"/>
    </row>
    <row r="66" spans="1:12" x14ac:dyDescent="0.35">
      <c r="A66" s="17">
        <v>73</v>
      </c>
      <c r="B66" s="16"/>
      <c r="C66" s="16"/>
      <c r="D66" s="16"/>
      <c r="E66" s="16"/>
      <c r="F66" s="16"/>
      <c r="G66" s="16"/>
      <c r="H66" s="16"/>
      <c r="I66" s="16"/>
      <c r="J66" s="16"/>
      <c r="K66" s="16"/>
      <c r="L66" s="16"/>
    </row>
    <row r="67" spans="1:12" x14ac:dyDescent="0.35">
      <c r="A67" s="17">
        <v>74</v>
      </c>
      <c r="B67" s="16"/>
      <c r="C67" s="16"/>
      <c r="D67" s="16"/>
      <c r="E67" s="16"/>
      <c r="F67" s="16"/>
      <c r="G67" s="16"/>
      <c r="H67" s="16"/>
      <c r="I67" s="16"/>
      <c r="J67" s="16"/>
      <c r="K67" s="16"/>
      <c r="L67" s="16"/>
    </row>
    <row r="68" spans="1:12" x14ac:dyDescent="0.35">
      <c r="A68" s="17">
        <v>75</v>
      </c>
      <c r="B68" s="16"/>
      <c r="C68" s="16"/>
      <c r="D68" s="16"/>
      <c r="E68" s="16"/>
      <c r="F68" s="16"/>
      <c r="G68" s="16"/>
      <c r="H68" s="16"/>
      <c r="I68" s="16"/>
      <c r="J68" s="16"/>
      <c r="K68" s="16"/>
      <c r="L68" s="16"/>
    </row>
  </sheetData>
  <sheetProtection algorithmName="SHA-512" hashValue="jIOkCQ98VWwcU/A22LwiR0+cw/tzUT1RwZkt2O3U4KxHQB0DUCfLbQA9Byr2jqa6U1E3DFLM8iCW6njtn9cOPA==" saltValue="OWAVAapWhbkwAX6ZU6x8Ig==" spinCount="100000" sheet="1" objects="1" scenarios="1" selectLockedCells="1" selectUnlockedCells="1"/>
  <mergeCells count="2">
    <mergeCell ref="A4:A6"/>
    <mergeCell ref="B4:C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4B56-CDAF-41AD-B60E-1FFE7F46B1B1}">
  <sheetPr codeName="Sheet5">
    <tabColor rgb="FF00B0F0"/>
  </sheetPr>
  <dimension ref="A1:N68"/>
  <sheetViews>
    <sheetView zoomScaleNormal="100" workbookViewId="0"/>
  </sheetViews>
  <sheetFormatPr defaultRowHeight="14.5" x14ac:dyDescent="0.35"/>
  <cols>
    <col min="1" max="1" width="13.1796875" customWidth="1"/>
    <col min="2" max="2" width="15.7265625" bestFit="1" customWidth="1"/>
    <col min="3" max="3" width="17.26953125" bestFit="1" customWidth="1"/>
    <col min="4" max="9" width="18.453125" bestFit="1" customWidth="1"/>
    <col min="10" max="12" width="19.453125" bestFit="1" customWidth="1"/>
  </cols>
  <sheetData>
    <row r="1" spans="1:14" ht="21" x14ac:dyDescent="0.5">
      <c r="A1" s="4" t="s">
        <v>214</v>
      </c>
      <c r="B1" s="5"/>
      <c r="C1" s="6"/>
      <c r="D1" s="6"/>
      <c r="E1" s="6"/>
      <c r="F1" s="6"/>
      <c r="G1" s="6"/>
      <c r="H1" s="6"/>
      <c r="I1" s="6"/>
      <c r="J1" s="6"/>
      <c r="K1" s="6"/>
      <c r="L1" s="6"/>
      <c r="M1" t="s">
        <v>20</v>
      </c>
      <c r="N1" s="123" t="s">
        <v>215</v>
      </c>
    </row>
    <row r="2" spans="1:14" x14ac:dyDescent="0.35">
      <c r="A2" s="7" t="s">
        <v>185</v>
      </c>
      <c r="B2" s="3"/>
      <c r="M2" t="s">
        <v>47</v>
      </c>
      <c r="N2" s="123" t="s">
        <v>186</v>
      </c>
    </row>
    <row r="3" spans="1:14" x14ac:dyDescent="0.35">
      <c r="A3" s="1" t="s">
        <v>187</v>
      </c>
    </row>
    <row r="4" spans="1:14" ht="14.5" customHeight="1" x14ac:dyDescent="0.35">
      <c r="A4" s="151" t="s">
        <v>188</v>
      </c>
      <c r="B4" s="154" t="s">
        <v>189</v>
      </c>
      <c r="C4" s="155"/>
      <c r="D4" s="124">
        <v>2</v>
      </c>
      <c r="E4" s="124">
        <v>2</v>
      </c>
      <c r="F4" s="124">
        <v>2</v>
      </c>
      <c r="G4" s="125">
        <v>5</v>
      </c>
      <c r="H4" s="125">
        <v>5</v>
      </c>
      <c r="I4" s="125">
        <v>5</v>
      </c>
      <c r="J4" s="126">
        <v>65</v>
      </c>
      <c r="K4" s="126">
        <v>65</v>
      </c>
      <c r="L4" s="126">
        <v>65</v>
      </c>
    </row>
    <row r="5" spans="1:14" x14ac:dyDescent="0.35">
      <c r="A5" s="152"/>
      <c r="B5" s="8" t="s">
        <v>74</v>
      </c>
      <c r="C5" s="8" t="s">
        <v>190</v>
      </c>
      <c r="D5" s="127">
        <v>30</v>
      </c>
      <c r="E5" s="127">
        <v>60</v>
      </c>
      <c r="F5" s="127">
        <v>90</v>
      </c>
      <c r="G5" s="128">
        <v>30</v>
      </c>
      <c r="H5" s="128">
        <v>60</v>
      </c>
      <c r="I5" s="128">
        <v>90</v>
      </c>
      <c r="J5" s="129">
        <v>30</v>
      </c>
      <c r="K5" s="129">
        <v>60</v>
      </c>
      <c r="L5" s="126">
        <v>90</v>
      </c>
    </row>
    <row r="6" spans="1:14" x14ac:dyDescent="0.35">
      <c r="A6" s="153"/>
      <c r="B6" s="9" t="s">
        <v>50</v>
      </c>
      <c r="C6" s="9" t="s">
        <v>50</v>
      </c>
      <c r="D6" s="10" t="s">
        <v>50</v>
      </c>
      <c r="E6" s="10" t="s">
        <v>50</v>
      </c>
      <c r="F6" s="10" t="s">
        <v>50</v>
      </c>
      <c r="G6" s="11" t="s">
        <v>50</v>
      </c>
      <c r="H6" s="11" t="s">
        <v>50</v>
      </c>
      <c r="I6" s="11" t="s">
        <v>50</v>
      </c>
      <c r="J6" s="12" t="s">
        <v>50</v>
      </c>
      <c r="K6" s="12" t="s">
        <v>50</v>
      </c>
      <c r="L6" s="12" t="s">
        <v>50</v>
      </c>
    </row>
    <row r="7" spans="1:14" x14ac:dyDescent="0.35">
      <c r="A7" s="13"/>
      <c r="B7" s="14" t="s">
        <v>216</v>
      </c>
      <c r="C7" s="14" t="s">
        <v>217</v>
      </c>
      <c r="D7" s="14" t="s">
        <v>218</v>
      </c>
      <c r="E7" s="14" t="s">
        <v>219</v>
      </c>
      <c r="F7" s="14" t="s">
        <v>220</v>
      </c>
      <c r="G7" s="14" t="s">
        <v>221</v>
      </c>
      <c r="H7" s="14" t="s">
        <v>222</v>
      </c>
      <c r="I7" s="14" t="s">
        <v>223</v>
      </c>
      <c r="J7" s="14" t="s">
        <v>224</v>
      </c>
      <c r="K7" s="14" t="s">
        <v>225</v>
      </c>
      <c r="L7" s="14" t="s">
        <v>226</v>
      </c>
    </row>
    <row r="8" spans="1:14" x14ac:dyDescent="0.35">
      <c r="A8" s="15">
        <v>15</v>
      </c>
      <c r="B8" s="130">
        <v>4.3499999999999997E-2</v>
      </c>
      <c r="C8" s="130">
        <v>4.3499999999999997E-3</v>
      </c>
      <c r="D8" s="16">
        <v>4.3500000000000004E-2</v>
      </c>
      <c r="E8" s="16">
        <v>3.3059999999999999E-2</v>
      </c>
      <c r="F8" s="16" t="e">
        <v>#N/A</v>
      </c>
      <c r="G8" s="16">
        <v>8.004E-2</v>
      </c>
      <c r="H8" s="16">
        <v>6.0900000000000003E-2</v>
      </c>
      <c r="I8" s="16" t="e">
        <v>#N/A</v>
      </c>
      <c r="J8" s="16">
        <v>0.41933999999999999</v>
      </c>
      <c r="K8" s="16">
        <v>0.32190000000000002</v>
      </c>
      <c r="L8" s="16" t="e">
        <v>#N/A</v>
      </c>
    </row>
    <row r="9" spans="1:14" x14ac:dyDescent="0.35">
      <c r="A9" s="17">
        <v>16</v>
      </c>
      <c r="B9" s="16">
        <v>4.3499999999999997E-2</v>
      </c>
      <c r="C9" s="16">
        <v>5.7999999999999996E-3</v>
      </c>
      <c r="D9" s="16">
        <v>4.5239999999999995E-2</v>
      </c>
      <c r="E9" s="16">
        <v>3.4799999999999998E-2</v>
      </c>
      <c r="F9" s="16" t="e">
        <v>#N/A</v>
      </c>
      <c r="G9" s="16">
        <v>8.004E-2</v>
      </c>
      <c r="H9" s="16">
        <v>6.0900000000000003E-2</v>
      </c>
      <c r="I9" s="16" t="e">
        <v>#N/A</v>
      </c>
      <c r="J9" s="16">
        <v>0.41933999999999999</v>
      </c>
      <c r="K9" s="16">
        <v>0.32190000000000002</v>
      </c>
      <c r="L9" s="16" t="e">
        <v>#N/A</v>
      </c>
    </row>
    <row r="10" spans="1:14" x14ac:dyDescent="0.35">
      <c r="A10" s="17">
        <v>17</v>
      </c>
      <c r="B10" s="16">
        <v>4.9300000000000004E-2</v>
      </c>
      <c r="C10" s="16">
        <v>4.3499999999999997E-3</v>
      </c>
      <c r="D10" s="16">
        <v>4.5239999999999995E-2</v>
      </c>
      <c r="E10" s="16">
        <v>3.4799999999999998E-2</v>
      </c>
      <c r="F10" s="16" t="e">
        <v>#N/A</v>
      </c>
      <c r="G10" s="16">
        <v>8.1780000000000005E-2</v>
      </c>
      <c r="H10" s="16">
        <v>6.2640000000000001E-2</v>
      </c>
      <c r="I10" s="16" t="e">
        <v>#N/A</v>
      </c>
      <c r="J10" s="16">
        <v>0.41933999999999999</v>
      </c>
      <c r="K10" s="16">
        <v>0.32190000000000002</v>
      </c>
      <c r="L10" s="16" t="e">
        <v>#N/A</v>
      </c>
    </row>
    <row r="11" spans="1:14" x14ac:dyDescent="0.35">
      <c r="A11" s="17">
        <v>18</v>
      </c>
      <c r="B11" s="16">
        <v>4.9300000000000004E-2</v>
      </c>
      <c r="C11" s="16">
        <v>8.6999999999999994E-3</v>
      </c>
      <c r="D11" s="16">
        <v>4.5239999999999995E-2</v>
      </c>
      <c r="E11" s="16">
        <v>3.4799999999999998E-2</v>
      </c>
      <c r="F11" s="16" t="e">
        <v>#N/A</v>
      </c>
      <c r="G11" s="16">
        <v>8.1780000000000005E-2</v>
      </c>
      <c r="H11" s="16">
        <v>6.2640000000000001E-2</v>
      </c>
      <c r="I11" s="16" t="e">
        <v>#N/A</v>
      </c>
      <c r="J11" s="16">
        <v>0.41933999999999999</v>
      </c>
      <c r="K11" s="16">
        <v>0.32190000000000002</v>
      </c>
      <c r="L11" s="16" t="e">
        <v>#N/A</v>
      </c>
    </row>
    <row r="12" spans="1:14" x14ac:dyDescent="0.35">
      <c r="A12" s="17">
        <v>19</v>
      </c>
      <c r="B12" s="16">
        <v>4.9300000000000004E-2</v>
      </c>
      <c r="C12" s="16">
        <v>5.7999999999999996E-3</v>
      </c>
      <c r="D12" s="16">
        <v>4.5239999999999995E-2</v>
      </c>
      <c r="E12" s="16">
        <v>3.4799999999999998E-2</v>
      </c>
      <c r="F12" s="16" t="e">
        <v>#N/A</v>
      </c>
      <c r="G12" s="16">
        <v>8.1780000000000005E-2</v>
      </c>
      <c r="H12" s="16">
        <v>6.2640000000000001E-2</v>
      </c>
      <c r="I12" s="16" t="e">
        <v>#N/A</v>
      </c>
      <c r="J12" s="16">
        <v>0.41933999999999999</v>
      </c>
      <c r="K12" s="16">
        <v>0.32190000000000002</v>
      </c>
      <c r="L12" s="16" t="e">
        <v>#N/A</v>
      </c>
    </row>
    <row r="13" spans="1:14" x14ac:dyDescent="0.35">
      <c r="A13" s="17">
        <v>20</v>
      </c>
      <c r="B13" s="16">
        <v>4.4949999999999997E-2</v>
      </c>
      <c r="C13" s="16">
        <v>8.6999999999999994E-3</v>
      </c>
      <c r="D13" s="16">
        <v>4.6980000000000001E-2</v>
      </c>
      <c r="E13" s="16">
        <v>3.4799999999999998E-2</v>
      </c>
      <c r="F13" s="16" t="e">
        <v>#N/A</v>
      </c>
      <c r="G13" s="16">
        <v>8.3519999999999997E-2</v>
      </c>
      <c r="H13" s="16">
        <v>6.4379999999999993E-2</v>
      </c>
      <c r="I13" s="16" t="e">
        <v>#N/A</v>
      </c>
      <c r="J13" s="16">
        <v>0.41933999999999999</v>
      </c>
      <c r="K13" s="16">
        <v>0.32190000000000002</v>
      </c>
      <c r="L13" s="16" t="e">
        <v>#N/A</v>
      </c>
    </row>
    <row r="14" spans="1:14" x14ac:dyDescent="0.35">
      <c r="A14" s="17">
        <v>21</v>
      </c>
      <c r="B14" s="16">
        <v>4.3499999999999997E-2</v>
      </c>
      <c r="C14" s="16">
        <v>8.6999999999999994E-3</v>
      </c>
      <c r="D14" s="16">
        <v>4.6980000000000001E-2</v>
      </c>
      <c r="E14" s="16">
        <v>3.4799999999999998E-2</v>
      </c>
      <c r="F14" s="16" t="e">
        <v>#N/A</v>
      </c>
      <c r="G14" s="16">
        <v>8.3519999999999997E-2</v>
      </c>
      <c r="H14" s="16">
        <v>6.4379999999999993E-2</v>
      </c>
      <c r="I14" s="16" t="e">
        <v>#N/A</v>
      </c>
      <c r="J14" s="16">
        <v>0.41933999999999999</v>
      </c>
      <c r="K14" s="16">
        <v>0.32190000000000002</v>
      </c>
      <c r="L14" s="16" t="e">
        <v>#N/A</v>
      </c>
    </row>
    <row r="15" spans="1:14" x14ac:dyDescent="0.35">
      <c r="A15" s="17">
        <v>22</v>
      </c>
      <c r="B15" s="16">
        <v>4.0600000000000004E-2</v>
      </c>
      <c r="C15" s="16">
        <v>8.6999999999999994E-3</v>
      </c>
      <c r="D15" s="16">
        <v>4.6980000000000001E-2</v>
      </c>
      <c r="E15" s="16">
        <v>3.6540000000000003E-2</v>
      </c>
      <c r="F15" s="16" t="e">
        <v>#N/A</v>
      </c>
      <c r="G15" s="16">
        <v>8.5260000000000002E-2</v>
      </c>
      <c r="H15" s="16">
        <v>6.4379999999999993E-2</v>
      </c>
      <c r="I15" s="16" t="e">
        <v>#N/A</v>
      </c>
      <c r="J15" s="16">
        <v>0.41933999999999999</v>
      </c>
      <c r="K15" s="16">
        <v>0.32190000000000002</v>
      </c>
      <c r="L15" s="16" t="e">
        <v>#N/A</v>
      </c>
    </row>
    <row r="16" spans="1:14" x14ac:dyDescent="0.35">
      <c r="A16" s="17">
        <v>23</v>
      </c>
      <c r="B16" s="16">
        <v>3.9150000000000004E-2</v>
      </c>
      <c r="C16" s="16">
        <v>8.6999999999999994E-3</v>
      </c>
      <c r="D16" s="16">
        <v>4.8719999999999999E-2</v>
      </c>
      <c r="E16" s="16">
        <v>3.6540000000000003E-2</v>
      </c>
      <c r="F16" s="16" t="e">
        <v>#N/A</v>
      </c>
      <c r="G16" s="16">
        <v>8.7000000000000008E-2</v>
      </c>
      <c r="H16" s="16">
        <v>6.6119999999999998E-2</v>
      </c>
      <c r="I16" s="16" t="e">
        <v>#N/A</v>
      </c>
      <c r="J16" s="16">
        <v>0.41933999999999999</v>
      </c>
      <c r="K16" s="16">
        <v>0.32190000000000002</v>
      </c>
      <c r="L16" s="16" t="e">
        <v>#N/A</v>
      </c>
    </row>
    <row r="17" spans="1:12" x14ac:dyDescent="0.35">
      <c r="A17" s="17">
        <v>24</v>
      </c>
      <c r="B17" s="16">
        <v>3.4799999999999998E-2</v>
      </c>
      <c r="C17" s="16">
        <v>1.0150000000000001E-2</v>
      </c>
      <c r="D17" s="16">
        <v>4.8719999999999999E-2</v>
      </c>
      <c r="E17" s="16">
        <v>3.6540000000000003E-2</v>
      </c>
      <c r="F17" s="16" t="e">
        <v>#N/A</v>
      </c>
      <c r="G17" s="16">
        <v>8.7000000000000008E-2</v>
      </c>
      <c r="H17" s="16">
        <v>6.6119999999999998E-2</v>
      </c>
      <c r="I17" s="16" t="e">
        <v>#N/A</v>
      </c>
      <c r="J17" s="16">
        <v>0.41933999999999999</v>
      </c>
      <c r="K17" s="16">
        <v>0.32190000000000002</v>
      </c>
      <c r="L17" s="16" t="e">
        <v>#N/A</v>
      </c>
    </row>
    <row r="18" spans="1:12" x14ac:dyDescent="0.35">
      <c r="A18" s="17">
        <v>25</v>
      </c>
      <c r="B18" s="16">
        <v>3.3349999999999998E-2</v>
      </c>
      <c r="C18" s="16">
        <v>1.0150000000000001E-2</v>
      </c>
      <c r="D18" s="16">
        <v>4.6980000000000001E-2</v>
      </c>
      <c r="E18" s="16">
        <v>3.6540000000000003E-2</v>
      </c>
      <c r="F18" s="16" t="e">
        <v>#N/A</v>
      </c>
      <c r="G18" s="16">
        <v>8.5260000000000002E-2</v>
      </c>
      <c r="H18" s="16">
        <v>6.6119999999999998E-2</v>
      </c>
      <c r="I18" s="16" t="e">
        <v>#N/A</v>
      </c>
      <c r="J18" s="16">
        <v>0.43674000000000002</v>
      </c>
      <c r="K18" s="16">
        <v>0.33582000000000001</v>
      </c>
      <c r="L18" s="16" t="e">
        <v>#N/A</v>
      </c>
    </row>
    <row r="19" spans="1:12" x14ac:dyDescent="0.35">
      <c r="A19" s="17">
        <v>26</v>
      </c>
      <c r="B19" s="16">
        <v>3.0450000000000005E-2</v>
      </c>
      <c r="C19" s="16">
        <v>1.0150000000000001E-2</v>
      </c>
      <c r="D19" s="16">
        <v>4.5239999999999995E-2</v>
      </c>
      <c r="E19" s="16">
        <v>3.4799999999999998E-2</v>
      </c>
      <c r="F19" s="16" t="e">
        <v>#N/A</v>
      </c>
      <c r="G19" s="16">
        <v>8.1780000000000005E-2</v>
      </c>
      <c r="H19" s="16">
        <v>6.2640000000000001E-2</v>
      </c>
      <c r="I19" s="16" t="e">
        <v>#N/A</v>
      </c>
      <c r="J19" s="16">
        <v>0.45066000000000001</v>
      </c>
      <c r="K19" s="16">
        <v>0.34626000000000001</v>
      </c>
      <c r="L19" s="16" t="e">
        <v>#N/A</v>
      </c>
    </row>
    <row r="20" spans="1:12" x14ac:dyDescent="0.35">
      <c r="A20" s="17">
        <v>27</v>
      </c>
      <c r="B20" s="16">
        <v>2.8999999999999998E-2</v>
      </c>
      <c r="C20" s="16">
        <v>1.3049999999999999E-2</v>
      </c>
      <c r="D20" s="16">
        <v>4.3500000000000004E-2</v>
      </c>
      <c r="E20" s="16">
        <v>3.3059999999999999E-2</v>
      </c>
      <c r="F20" s="16" t="e">
        <v>#N/A</v>
      </c>
      <c r="G20" s="16">
        <v>8.004E-2</v>
      </c>
      <c r="H20" s="16">
        <v>6.0900000000000003E-2</v>
      </c>
      <c r="I20" s="16" t="e">
        <v>#N/A</v>
      </c>
      <c r="J20" s="16">
        <v>0.46110000000000001</v>
      </c>
      <c r="K20" s="16">
        <v>0.35496</v>
      </c>
      <c r="L20" s="16" t="e">
        <v>#N/A</v>
      </c>
    </row>
    <row r="21" spans="1:12" x14ac:dyDescent="0.35">
      <c r="A21" s="17">
        <v>28</v>
      </c>
      <c r="B21" s="16">
        <v>2.8999999999999998E-2</v>
      </c>
      <c r="C21" s="16">
        <v>1.4499999999999999E-2</v>
      </c>
      <c r="D21" s="16">
        <v>4.3500000000000004E-2</v>
      </c>
      <c r="E21" s="16">
        <v>3.3059999999999999E-2</v>
      </c>
      <c r="F21" s="16" t="e">
        <v>#N/A</v>
      </c>
      <c r="G21" s="16">
        <v>7.6559999999999989E-2</v>
      </c>
      <c r="H21" s="16">
        <v>5.9160000000000004E-2</v>
      </c>
      <c r="I21" s="16" t="e">
        <v>#N/A</v>
      </c>
      <c r="J21" s="16">
        <v>0.45588000000000001</v>
      </c>
      <c r="K21" s="16">
        <v>0.34974</v>
      </c>
      <c r="L21" s="16" t="e">
        <v>#N/A</v>
      </c>
    </row>
    <row r="22" spans="1:12" x14ac:dyDescent="0.35">
      <c r="A22" s="17">
        <v>29</v>
      </c>
      <c r="B22" s="16">
        <v>2.8999999999999998E-2</v>
      </c>
      <c r="C22" s="16">
        <v>1.5949999999999995E-2</v>
      </c>
      <c r="D22" s="16">
        <v>4.3500000000000004E-2</v>
      </c>
      <c r="E22" s="16">
        <v>3.3059999999999999E-2</v>
      </c>
      <c r="F22" s="16" t="e">
        <v>#N/A</v>
      </c>
      <c r="G22" s="16">
        <v>7.6559999999999989E-2</v>
      </c>
      <c r="H22" s="16">
        <v>5.9160000000000004E-2</v>
      </c>
      <c r="I22" s="16" t="e">
        <v>#N/A</v>
      </c>
      <c r="J22" s="16">
        <v>0.46110000000000001</v>
      </c>
      <c r="K22" s="16">
        <v>0.35496</v>
      </c>
      <c r="L22" s="16" t="e">
        <v>#N/A</v>
      </c>
    </row>
    <row r="23" spans="1:12" x14ac:dyDescent="0.35">
      <c r="A23" s="17">
        <v>30</v>
      </c>
      <c r="B23" s="16">
        <v>3.0450000000000005E-2</v>
      </c>
      <c r="C23" s="16">
        <v>2.0300000000000002E-2</v>
      </c>
      <c r="D23" s="16">
        <v>4.3500000000000004E-2</v>
      </c>
      <c r="E23" s="16">
        <v>3.3059999999999999E-2</v>
      </c>
      <c r="F23" s="16" t="e">
        <v>#N/A</v>
      </c>
      <c r="G23" s="16">
        <v>7.6559999999999989E-2</v>
      </c>
      <c r="H23" s="16">
        <v>5.9160000000000004E-2</v>
      </c>
      <c r="I23" s="16" t="e">
        <v>#N/A</v>
      </c>
      <c r="J23" s="16">
        <v>0.48024000000000006</v>
      </c>
      <c r="K23" s="16">
        <v>0.36713999999999997</v>
      </c>
      <c r="L23" s="16" t="e">
        <v>#N/A</v>
      </c>
    </row>
    <row r="24" spans="1:12" x14ac:dyDescent="0.35">
      <c r="A24" s="17">
        <v>31</v>
      </c>
      <c r="B24" s="16">
        <v>3.4799999999999998E-2</v>
      </c>
      <c r="C24" s="16">
        <v>2.4650000000000002E-2</v>
      </c>
      <c r="D24" s="16">
        <v>4.3500000000000004E-2</v>
      </c>
      <c r="E24" s="16">
        <v>3.3059999999999999E-2</v>
      </c>
      <c r="F24" s="16" t="e">
        <v>#N/A</v>
      </c>
      <c r="G24" s="16">
        <v>7.6559999999999989E-2</v>
      </c>
      <c r="H24" s="16">
        <v>5.9160000000000004E-2</v>
      </c>
      <c r="I24" s="16" t="e">
        <v>#N/A</v>
      </c>
      <c r="J24" s="16">
        <v>0.51156000000000001</v>
      </c>
      <c r="K24" s="16">
        <v>0.39150000000000001</v>
      </c>
      <c r="L24" s="16" t="e">
        <v>#N/A</v>
      </c>
    </row>
    <row r="25" spans="1:12" x14ac:dyDescent="0.35">
      <c r="A25" s="17">
        <v>32</v>
      </c>
      <c r="B25" s="16">
        <v>3.7699999999999997E-2</v>
      </c>
      <c r="C25" s="16">
        <v>2.6099999999999998E-2</v>
      </c>
      <c r="D25" s="16">
        <v>4.5239999999999995E-2</v>
      </c>
      <c r="E25" s="16">
        <v>3.4799999999999998E-2</v>
      </c>
      <c r="F25" s="16" t="e">
        <v>#N/A</v>
      </c>
      <c r="G25" s="16">
        <v>8.004E-2</v>
      </c>
      <c r="H25" s="16">
        <v>6.0900000000000003E-2</v>
      </c>
      <c r="I25" s="16" t="e">
        <v>#N/A</v>
      </c>
      <c r="J25" s="16">
        <v>0.52547999999999995</v>
      </c>
      <c r="K25" s="16">
        <v>0.40368000000000004</v>
      </c>
      <c r="L25" s="16" t="e">
        <v>#N/A</v>
      </c>
    </row>
    <row r="26" spans="1:12" x14ac:dyDescent="0.35">
      <c r="A26" s="17">
        <v>33</v>
      </c>
      <c r="B26" s="16">
        <v>3.9150000000000004E-2</v>
      </c>
      <c r="C26" s="16">
        <v>3.0450000000000005E-2</v>
      </c>
      <c r="D26" s="16">
        <v>4.6980000000000001E-2</v>
      </c>
      <c r="E26" s="16">
        <v>3.4799999999999998E-2</v>
      </c>
      <c r="F26" s="16" t="e">
        <v>#N/A</v>
      </c>
      <c r="G26" s="16">
        <v>8.3519999999999997E-2</v>
      </c>
      <c r="H26" s="16">
        <v>6.4379999999999993E-2</v>
      </c>
      <c r="I26" s="16" t="e">
        <v>#N/A</v>
      </c>
      <c r="J26" s="16">
        <v>0.54984</v>
      </c>
      <c r="K26" s="16">
        <v>0.42281999999999997</v>
      </c>
      <c r="L26" s="16" t="e">
        <v>#N/A</v>
      </c>
    </row>
    <row r="27" spans="1:12" x14ac:dyDescent="0.35">
      <c r="A27" s="17">
        <v>34</v>
      </c>
      <c r="B27" s="16">
        <v>4.0600000000000004E-2</v>
      </c>
      <c r="C27" s="16">
        <v>3.7699999999999997E-2</v>
      </c>
      <c r="D27" s="16">
        <v>4.8719999999999999E-2</v>
      </c>
      <c r="E27" s="16">
        <v>3.6540000000000003E-2</v>
      </c>
      <c r="F27" s="16" t="e">
        <v>#N/A</v>
      </c>
      <c r="G27" s="16">
        <v>8.7000000000000008E-2</v>
      </c>
      <c r="H27" s="16">
        <v>6.6119999999999998E-2</v>
      </c>
      <c r="I27" s="16" t="e">
        <v>#N/A</v>
      </c>
      <c r="J27" s="16">
        <v>0.57245999999999997</v>
      </c>
      <c r="K27" s="16">
        <v>0.43847999999999998</v>
      </c>
      <c r="L27" s="16" t="e">
        <v>#N/A</v>
      </c>
    </row>
    <row r="28" spans="1:12" x14ac:dyDescent="0.35">
      <c r="A28" s="17">
        <v>35</v>
      </c>
      <c r="B28" s="16">
        <v>4.3499999999999997E-2</v>
      </c>
      <c r="C28" s="16">
        <v>4.4949999999999997E-2</v>
      </c>
      <c r="D28" s="16">
        <v>5.2199999999999996E-2</v>
      </c>
      <c r="E28" s="16">
        <v>4.002E-2</v>
      </c>
      <c r="F28" s="16" t="e">
        <v>#N/A</v>
      </c>
      <c r="G28" s="16">
        <v>9.3960000000000002E-2</v>
      </c>
      <c r="H28" s="16">
        <v>7.1340000000000001E-2</v>
      </c>
      <c r="I28" s="16" t="e">
        <v>#N/A</v>
      </c>
      <c r="J28" s="16">
        <v>0.60029999999999994</v>
      </c>
      <c r="K28" s="16">
        <v>0.46110000000000001</v>
      </c>
      <c r="L28" s="16" t="e">
        <v>#N/A</v>
      </c>
    </row>
    <row r="29" spans="1:12" x14ac:dyDescent="0.35">
      <c r="A29" s="17">
        <v>36</v>
      </c>
      <c r="B29" s="16">
        <v>4.9300000000000004E-2</v>
      </c>
      <c r="C29" s="16">
        <v>5.3649999999999989E-2</v>
      </c>
      <c r="D29" s="16">
        <v>5.568E-2</v>
      </c>
      <c r="E29" s="16">
        <v>4.3500000000000004E-2</v>
      </c>
      <c r="F29" s="16" t="e">
        <v>#N/A</v>
      </c>
      <c r="G29" s="16">
        <v>0.10092000000000001</v>
      </c>
      <c r="H29" s="16">
        <v>7.6559999999999989E-2</v>
      </c>
      <c r="I29" s="16" t="e">
        <v>#N/A</v>
      </c>
      <c r="J29" s="16">
        <v>0.62117999999999995</v>
      </c>
      <c r="K29" s="16">
        <v>0.47676000000000002</v>
      </c>
      <c r="L29" s="16" t="e">
        <v>#N/A</v>
      </c>
    </row>
    <row r="30" spans="1:12" x14ac:dyDescent="0.35">
      <c r="A30" s="17">
        <v>37</v>
      </c>
      <c r="B30" s="16">
        <v>5.3649999999999989E-2</v>
      </c>
      <c r="C30" s="16">
        <v>5.9450000000000003E-2</v>
      </c>
      <c r="D30" s="16">
        <v>5.9160000000000004E-2</v>
      </c>
      <c r="E30" s="16">
        <v>4.5239999999999995E-2</v>
      </c>
      <c r="F30" s="16" t="e">
        <v>#N/A</v>
      </c>
      <c r="G30" s="16">
        <v>0.10788</v>
      </c>
      <c r="H30" s="16">
        <v>8.1780000000000005E-2</v>
      </c>
      <c r="I30" s="16" t="e">
        <v>#N/A</v>
      </c>
      <c r="J30" s="16">
        <v>0.65424000000000004</v>
      </c>
      <c r="K30" s="16">
        <v>0.50112000000000001</v>
      </c>
      <c r="L30" s="16" t="e">
        <v>#N/A</v>
      </c>
    </row>
    <row r="31" spans="1:12" x14ac:dyDescent="0.35">
      <c r="A31" s="17">
        <v>38</v>
      </c>
      <c r="B31" s="16">
        <v>5.9450000000000003E-2</v>
      </c>
      <c r="C31" s="16">
        <v>6.8150000000000002E-2</v>
      </c>
      <c r="D31" s="16">
        <v>6.4379999999999993E-2</v>
      </c>
      <c r="E31" s="16">
        <v>4.8719999999999999E-2</v>
      </c>
      <c r="F31" s="16" t="e">
        <v>#N/A</v>
      </c>
      <c r="G31" s="16">
        <v>0.11484000000000001</v>
      </c>
      <c r="H31" s="16">
        <v>8.8739999999999999E-2</v>
      </c>
      <c r="I31" s="16" t="e">
        <v>#N/A</v>
      </c>
      <c r="J31" s="16">
        <v>0.69252000000000002</v>
      </c>
      <c r="K31" s="16">
        <v>0.53069999999999995</v>
      </c>
      <c r="L31" s="16" t="e">
        <v>#N/A</v>
      </c>
    </row>
    <row r="32" spans="1:12" x14ac:dyDescent="0.35">
      <c r="A32" s="17">
        <v>39</v>
      </c>
      <c r="B32" s="16">
        <v>6.9599999999999995E-2</v>
      </c>
      <c r="C32" s="16">
        <v>7.2499999999999995E-2</v>
      </c>
      <c r="D32" s="16">
        <v>6.9599999999999995E-2</v>
      </c>
      <c r="E32" s="16">
        <v>5.3940000000000002E-2</v>
      </c>
      <c r="F32" s="16" t="e">
        <v>#N/A</v>
      </c>
      <c r="G32" s="16">
        <v>0.12528</v>
      </c>
      <c r="H32" s="16">
        <v>9.5699999999999993E-2</v>
      </c>
      <c r="I32" s="16" t="e">
        <v>#N/A</v>
      </c>
      <c r="J32" s="16">
        <v>0.72905999999999993</v>
      </c>
      <c r="K32" s="16">
        <v>0.55854000000000004</v>
      </c>
      <c r="L32" s="16" t="e">
        <v>#N/A</v>
      </c>
    </row>
    <row r="33" spans="1:12" x14ac:dyDescent="0.35">
      <c r="A33" s="17">
        <v>40</v>
      </c>
      <c r="B33" s="16">
        <v>7.8300000000000008E-2</v>
      </c>
      <c r="C33" s="16">
        <v>7.8300000000000008E-2</v>
      </c>
      <c r="D33" s="16">
        <v>7.6559999999999989E-2</v>
      </c>
      <c r="E33" s="16">
        <v>5.9160000000000004E-2</v>
      </c>
      <c r="F33" s="16" t="e">
        <v>#N/A</v>
      </c>
      <c r="G33" s="16">
        <v>0.13746</v>
      </c>
      <c r="H33" s="16">
        <v>0.10439999999999999</v>
      </c>
      <c r="I33" s="16" t="e">
        <v>#N/A</v>
      </c>
      <c r="J33" s="16">
        <v>0.76037999999999994</v>
      </c>
      <c r="K33" s="16">
        <v>0.58290000000000008</v>
      </c>
      <c r="L33" s="16" t="e">
        <v>#N/A</v>
      </c>
    </row>
    <row r="34" spans="1:12" x14ac:dyDescent="0.35">
      <c r="A34" s="17">
        <v>41</v>
      </c>
      <c r="B34" s="16">
        <v>8.8449999999999987E-2</v>
      </c>
      <c r="C34" s="16">
        <v>8.8449999999999987E-2</v>
      </c>
      <c r="D34" s="16">
        <v>8.3519999999999997E-2</v>
      </c>
      <c r="E34" s="16">
        <v>6.4379999999999993E-2</v>
      </c>
      <c r="F34" s="16" t="e">
        <v>#N/A</v>
      </c>
      <c r="G34" s="16">
        <v>0.14964</v>
      </c>
      <c r="H34" s="16">
        <v>0.11484000000000001</v>
      </c>
      <c r="I34" s="16" t="e">
        <v>#N/A</v>
      </c>
      <c r="J34" s="16">
        <v>0.81258000000000008</v>
      </c>
      <c r="K34" s="16">
        <v>0.62291999999999992</v>
      </c>
      <c r="L34" s="16" t="e">
        <v>#N/A</v>
      </c>
    </row>
    <row r="35" spans="1:12" x14ac:dyDescent="0.35">
      <c r="A35" s="17">
        <v>42</v>
      </c>
      <c r="B35" s="16">
        <v>0.10150000000000001</v>
      </c>
      <c r="C35" s="16">
        <v>9.4250000000000014E-2</v>
      </c>
      <c r="D35" s="16">
        <v>9.0479999999999991E-2</v>
      </c>
      <c r="E35" s="16">
        <v>6.9599999999999995E-2</v>
      </c>
      <c r="F35" s="16" t="e">
        <v>#N/A</v>
      </c>
      <c r="G35" s="16">
        <v>0.16356000000000001</v>
      </c>
      <c r="H35" s="16">
        <v>0.12528</v>
      </c>
      <c r="I35" s="16" t="e">
        <v>#N/A</v>
      </c>
      <c r="J35" s="16">
        <v>0.87348000000000003</v>
      </c>
      <c r="K35" s="16">
        <v>0.66990000000000005</v>
      </c>
      <c r="L35" s="16" t="e">
        <v>#N/A</v>
      </c>
    </row>
    <row r="36" spans="1:12" x14ac:dyDescent="0.35">
      <c r="A36" s="17">
        <v>43</v>
      </c>
      <c r="B36" s="16">
        <v>0.10439999999999999</v>
      </c>
      <c r="C36" s="16">
        <v>0.10729999999999998</v>
      </c>
      <c r="D36" s="16">
        <v>0.10092000000000001</v>
      </c>
      <c r="E36" s="16">
        <v>7.6559999999999989E-2</v>
      </c>
      <c r="F36" s="16" t="e">
        <v>#N/A</v>
      </c>
      <c r="G36" s="16">
        <v>0.18095999999999998</v>
      </c>
      <c r="H36" s="16">
        <v>0.13919999999999999</v>
      </c>
      <c r="I36" s="16" t="e">
        <v>#N/A</v>
      </c>
      <c r="J36" s="16">
        <v>0.9343800000000001</v>
      </c>
      <c r="K36" s="16">
        <v>0.71687999999999996</v>
      </c>
      <c r="L36" s="16" t="e">
        <v>#N/A</v>
      </c>
    </row>
    <row r="37" spans="1:12" x14ac:dyDescent="0.35">
      <c r="A37" s="17">
        <v>44</v>
      </c>
      <c r="B37" s="16">
        <v>0.10874999999999999</v>
      </c>
      <c r="C37" s="16">
        <v>0.12180000000000002</v>
      </c>
      <c r="D37" s="16">
        <v>0.10962</v>
      </c>
      <c r="E37" s="16">
        <v>8.5260000000000002E-2</v>
      </c>
      <c r="F37" s="16" t="e">
        <v>#N/A</v>
      </c>
      <c r="G37" s="16">
        <v>0.19836000000000001</v>
      </c>
      <c r="H37" s="16">
        <v>0.15311999999999998</v>
      </c>
      <c r="I37" s="16" t="e">
        <v>#N/A</v>
      </c>
      <c r="J37" s="16">
        <v>1.0091999999999999</v>
      </c>
      <c r="K37" s="16">
        <v>0.77429999999999999</v>
      </c>
      <c r="L37" s="16" t="e">
        <v>#N/A</v>
      </c>
    </row>
    <row r="38" spans="1:12" x14ac:dyDescent="0.35">
      <c r="A38" s="17">
        <v>45</v>
      </c>
      <c r="B38" s="16">
        <v>0.11309999999999999</v>
      </c>
      <c r="C38" s="16">
        <v>0.13774999999999998</v>
      </c>
      <c r="D38" s="16">
        <v>0.12180000000000001</v>
      </c>
      <c r="E38" s="16">
        <v>9.3960000000000002E-2</v>
      </c>
      <c r="F38" s="16" t="e">
        <v>#N/A</v>
      </c>
      <c r="G38" s="16">
        <v>0.22098000000000001</v>
      </c>
      <c r="H38" s="16">
        <v>0.16878000000000001</v>
      </c>
      <c r="I38" s="16" t="e">
        <v>#N/A</v>
      </c>
      <c r="J38" s="16">
        <v>1.1014200000000001</v>
      </c>
      <c r="K38" s="16">
        <v>0.84389999999999998</v>
      </c>
      <c r="L38" s="16" t="e">
        <v>#N/A</v>
      </c>
    </row>
    <row r="39" spans="1:12" x14ac:dyDescent="0.35">
      <c r="A39" s="17">
        <v>46</v>
      </c>
      <c r="B39" s="16">
        <v>0.11744999999999998</v>
      </c>
      <c r="C39" s="16">
        <v>0.15224999999999997</v>
      </c>
      <c r="D39" s="16">
        <v>0.13572000000000001</v>
      </c>
      <c r="E39" s="16">
        <v>0.10439999999999999</v>
      </c>
      <c r="F39" s="16" t="e">
        <v>#N/A</v>
      </c>
      <c r="G39" s="16">
        <v>0.24533999999999997</v>
      </c>
      <c r="H39" s="16">
        <v>0.18792</v>
      </c>
      <c r="I39" s="16" t="e">
        <v>#N/A</v>
      </c>
      <c r="J39" s="16">
        <v>1.2110399999999999</v>
      </c>
      <c r="K39" s="16">
        <v>0.9291600000000001</v>
      </c>
      <c r="L39" s="16" t="e">
        <v>#N/A</v>
      </c>
    </row>
    <row r="40" spans="1:12" x14ac:dyDescent="0.35">
      <c r="A40" s="17">
        <v>47</v>
      </c>
      <c r="B40" s="16">
        <v>0.12180000000000002</v>
      </c>
      <c r="C40" s="16">
        <v>0.16820000000000002</v>
      </c>
      <c r="D40" s="16">
        <v>0.14964</v>
      </c>
      <c r="E40" s="16">
        <v>0.11484000000000001</v>
      </c>
      <c r="F40" s="16" t="e">
        <v>#N/A</v>
      </c>
      <c r="G40" s="16">
        <v>0.27144000000000001</v>
      </c>
      <c r="H40" s="16">
        <v>0.20705999999999999</v>
      </c>
      <c r="I40" s="16" t="e">
        <v>#N/A</v>
      </c>
      <c r="J40" s="16">
        <v>1.31196</v>
      </c>
      <c r="K40" s="16">
        <v>1.0057199999999999</v>
      </c>
      <c r="L40" s="16" t="e">
        <v>#N/A</v>
      </c>
    </row>
    <row r="41" spans="1:12" x14ac:dyDescent="0.35">
      <c r="A41" s="17">
        <v>48</v>
      </c>
      <c r="B41" s="16">
        <v>0.13195000000000001</v>
      </c>
      <c r="C41" s="16">
        <v>0.19284999999999999</v>
      </c>
      <c r="D41" s="16">
        <v>0.16703999999999999</v>
      </c>
      <c r="E41" s="16">
        <v>0.12875999999999999</v>
      </c>
      <c r="F41" s="16" t="e">
        <v>#N/A</v>
      </c>
      <c r="G41" s="16">
        <v>0.30101999999999995</v>
      </c>
      <c r="H41" s="16">
        <v>0.22968000000000002</v>
      </c>
      <c r="I41" s="16" t="e">
        <v>#N/A</v>
      </c>
      <c r="J41" s="16">
        <v>1.44594</v>
      </c>
      <c r="K41" s="16">
        <v>1.1083799999999999</v>
      </c>
      <c r="L41" s="16" t="e">
        <v>#N/A</v>
      </c>
    </row>
    <row r="42" spans="1:12" x14ac:dyDescent="0.35">
      <c r="A42" s="17">
        <v>49</v>
      </c>
      <c r="B42" s="16">
        <v>0.14065</v>
      </c>
      <c r="C42" s="16">
        <v>0.22474999999999998</v>
      </c>
      <c r="D42" s="16">
        <v>0.18617999999999998</v>
      </c>
      <c r="E42" s="16">
        <v>0.14268</v>
      </c>
      <c r="F42" s="16" t="e">
        <v>#N/A</v>
      </c>
      <c r="G42" s="16">
        <v>0.33582000000000001</v>
      </c>
      <c r="H42" s="16">
        <v>0.25751999999999997</v>
      </c>
      <c r="I42" s="16" t="e">
        <v>#N/A</v>
      </c>
      <c r="J42" s="16">
        <v>1.5712200000000001</v>
      </c>
      <c r="K42" s="16">
        <v>1.2040799999999998</v>
      </c>
      <c r="L42" s="16" t="e">
        <v>#N/A</v>
      </c>
    </row>
    <row r="43" spans="1:12" x14ac:dyDescent="0.35">
      <c r="A43" s="17">
        <v>50</v>
      </c>
      <c r="B43" s="16">
        <v>0.15224999999999997</v>
      </c>
      <c r="C43" s="16">
        <v>0.25664999999999999</v>
      </c>
      <c r="D43" s="16">
        <v>0.20879999999999999</v>
      </c>
      <c r="E43" s="16">
        <v>0.16008</v>
      </c>
      <c r="F43" s="16" t="e">
        <v>#N/A</v>
      </c>
      <c r="G43" s="16">
        <v>0.37757999999999997</v>
      </c>
      <c r="H43" s="16">
        <v>0.28884000000000004</v>
      </c>
      <c r="I43" s="16" t="e">
        <v>#N/A</v>
      </c>
      <c r="J43" s="16">
        <v>1.7121599999999999</v>
      </c>
      <c r="K43" s="16">
        <v>1.3137000000000001</v>
      </c>
      <c r="L43" s="16" t="e">
        <v>#N/A</v>
      </c>
    </row>
    <row r="44" spans="1:12" x14ac:dyDescent="0.35">
      <c r="A44" s="17">
        <v>51</v>
      </c>
      <c r="B44" s="16">
        <v>0.16240000000000002</v>
      </c>
      <c r="C44" s="16">
        <v>0.29579999999999995</v>
      </c>
      <c r="D44" s="16">
        <v>0.23490000000000003</v>
      </c>
      <c r="E44" s="16">
        <v>0.17921999999999999</v>
      </c>
      <c r="F44" s="16" t="e">
        <v>#N/A</v>
      </c>
      <c r="G44" s="16">
        <v>0.42281999999999997</v>
      </c>
      <c r="H44" s="16">
        <v>0.32363999999999998</v>
      </c>
      <c r="I44" s="16" t="e">
        <v>#N/A</v>
      </c>
      <c r="J44" s="16">
        <v>1.9018199999999998</v>
      </c>
      <c r="K44" s="16">
        <v>1.4581199999999999</v>
      </c>
      <c r="L44" s="16" t="e">
        <v>#N/A</v>
      </c>
    </row>
    <row r="45" spans="1:12" x14ac:dyDescent="0.35">
      <c r="A45" s="17">
        <v>52</v>
      </c>
      <c r="B45" s="16">
        <v>0.17544999999999999</v>
      </c>
      <c r="C45" s="16">
        <v>0.33785000000000004</v>
      </c>
      <c r="D45" s="16">
        <v>0.26447999999999999</v>
      </c>
      <c r="E45" s="16">
        <v>0.20184000000000002</v>
      </c>
      <c r="F45" s="16" t="e">
        <v>#N/A</v>
      </c>
      <c r="G45" s="16">
        <v>0.47502000000000005</v>
      </c>
      <c r="H45" s="16">
        <v>0.36365999999999998</v>
      </c>
      <c r="I45" s="16" t="e">
        <v>#N/A</v>
      </c>
      <c r="J45" s="16">
        <v>2.0932200000000001</v>
      </c>
      <c r="K45" s="16">
        <v>1.6042800000000002</v>
      </c>
      <c r="L45" s="16" t="e">
        <v>#N/A</v>
      </c>
    </row>
    <row r="46" spans="1:12" x14ac:dyDescent="0.35">
      <c r="A46" s="17">
        <v>53</v>
      </c>
      <c r="B46" s="16">
        <v>0.18704999999999999</v>
      </c>
      <c r="C46" s="16">
        <v>0.38714999999999999</v>
      </c>
      <c r="D46" s="16">
        <v>0.29406000000000004</v>
      </c>
      <c r="E46" s="16">
        <v>0.22620000000000001</v>
      </c>
      <c r="F46" s="16" t="e">
        <v>#N/A</v>
      </c>
      <c r="G46" s="16">
        <v>0.53069999999999995</v>
      </c>
      <c r="H46" s="16">
        <v>0.40716000000000002</v>
      </c>
      <c r="I46" s="16" t="e">
        <v>#N/A</v>
      </c>
      <c r="J46" s="16">
        <v>2.29854</v>
      </c>
      <c r="K46" s="16">
        <v>1.7626199999999999</v>
      </c>
      <c r="L46" s="16" t="e">
        <v>#N/A</v>
      </c>
    </row>
    <row r="47" spans="1:12" x14ac:dyDescent="0.35">
      <c r="A47" s="17">
        <v>54</v>
      </c>
      <c r="B47" s="16">
        <v>0.20155000000000001</v>
      </c>
      <c r="C47" s="16">
        <v>0.44225000000000003</v>
      </c>
      <c r="D47" s="16">
        <v>0.3306</v>
      </c>
      <c r="E47" s="16">
        <v>0.25403999999999999</v>
      </c>
      <c r="F47" s="16" t="e">
        <v>#N/A</v>
      </c>
      <c r="G47" s="16">
        <v>0.59508000000000005</v>
      </c>
      <c r="H47" s="16">
        <v>0.45762000000000003</v>
      </c>
      <c r="I47" s="16" t="e">
        <v>#N/A</v>
      </c>
      <c r="J47" s="16">
        <v>2.49342</v>
      </c>
      <c r="K47" s="16">
        <v>1.9122599999999998</v>
      </c>
      <c r="L47" s="16" t="e">
        <v>#N/A</v>
      </c>
    </row>
    <row r="48" spans="1:12" x14ac:dyDescent="0.35">
      <c r="A48" s="17">
        <v>55</v>
      </c>
      <c r="B48" s="16">
        <v>0.21749999999999997</v>
      </c>
      <c r="C48" s="16">
        <v>0.51039999999999985</v>
      </c>
      <c r="D48" s="16">
        <v>0.36887999999999999</v>
      </c>
      <c r="E48" s="16">
        <v>0.28361999999999998</v>
      </c>
      <c r="F48" s="16" t="e">
        <v>#N/A</v>
      </c>
      <c r="G48" s="16">
        <v>0.66468000000000005</v>
      </c>
      <c r="H48" s="16">
        <v>0.50981999999999994</v>
      </c>
      <c r="I48" s="16" t="e">
        <v>#N/A</v>
      </c>
      <c r="J48" s="16">
        <v>2.6430599999999997</v>
      </c>
      <c r="K48" s="16">
        <v>2.0270999999999999</v>
      </c>
      <c r="L48" s="16" t="e">
        <v>#N/A</v>
      </c>
    </row>
    <row r="49" spans="1:12" x14ac:dyDescent="0.35">
      <c r="A49" s="17">
        <v>56</v>
      </c>
      <c r="B49" s="16">
        <v>0.23635000000000003</v>
      </c>
      <c r="C49" s="16">
        <v>0.58435000000000004</v>
      </c>
      <c r="D49" s="16">
        <v>0.41063999999999995</v>
      </c>
      <c r="E49" s="16">
        <v>0.31494</v>
      </c>
      <c r="F49" s="16" t="e">
        <v>#N/A</v>
      </c>
      <c r="G49" s="16">
        <v>0.73949999999999994</v>
      </c>
      <c r="H49" s="16">
        <v>0.56723999999999997</v>
      </c>
      <c r="I49" s="16" t="e">
        <v>#N/A</v>
      </c>
      <c r="J49" s="16">
        <v>2.7648600000000001</v>
      </c>
      <c r="K49" s="16">
        <v>2.1193200000000001</v>
      </c>
      <c r="L49" s="16" t="e">
        <v>#N/A</v>
      </c>
    </row>
    <row r="50" spans="1:12" x14ac:dyDescent="0.35">
      <c r="A50" s="17">
        <v>57</v>
      </c>
      <c r="B50" s="16">
        <v>0.25664999999999999</v>
      </c>
      <c r="C50" s="16">
        <v>0.64815</v>
      </c>
      <c r="D50" s="16">
        <v>0.45588000000000001</v>
      </c>
      <c r="E50" s="16">
        <v>0.34974</v>
      </c>
      <c r="F50" s="16" t="e">
        <v>#N/A</v>
      </c>
      <c r="G50" s="16">
        <v>0.8212799999999999</v>
      </c>
      <c r="H50" s="16">
        <v>0.62988</v>
      </c>
      <c r="I50" s="16" t="e">
        <v>#N/A</v>
      </c>
      <c r="J50" s="16">
        <v>2.86056</v>
      </c>
      <c r="K50" s="16">
        <v>2.1924000000000001</v>
      </c>
      <c r="L50" s="16" t="e">
        <v>#N/A</v>
      </c>
    </row>
    <row r="51" spans="1:12" x14ac:dyDescent="0.35">
      <c r="A51" s="17">
        <v>58</v>
      </c>
      <c r="B51" s="16">
        <v>0.27839999999999998</v>
      </c>
      <c r="C51" s="16">
        <v>0.70179999999999998</v>
      </c>
      <c r="D51" s="16">
        <v>0.50634000000000001</v>
      </c>
      <c r="E51" s="16">
        <v>0.38802000000000003</v>
      </c>
      <c r="F51" s="16" t="e">
        <v>#N/A</v>
      </c>
      <c r="G51" s="16">
        <v>0.91176000000000001</v>
      </c>
      <c r="H51" s="16">
        <v>0.69947999999999999</v>
      </c>
      <c r="I51" s="16" t="e">
        <v>#N/A</v>
      </c>
      <c r="J51" s="16">
        <v>2.9423400000000002</v>
      </c>
      <c r="K51" s="16">
        <v>2.2550400000000002</v>
      </c>
      <c r="L51" s="16" t="e">
        <v>#N/A</v>
      </c>
    </row>
    <row r="52" spans="1:12" x14ac:dyDescent="0.35">
      <c r="A52" s="17">
        <v>59</v>
      </c>
      <c r="B52" s="16">
        <v>0.30015000000000003</v>
      </c>
      <c r="C52" s="16">
        <v>0.74965000000000004</v>
      </c>
      <c r="D52" s="16">
        <v>0.56376000000000004</v>
      </c>
      <c r="E52" s="16">
        <v>0.43152000000000001</v>
      </c>
      <c r="F52" s="16" t="e">
        <v>#N/A</v>
      </c>
      <c r="G52" s="16">
        <v>1.0144199999999999</v>
      </c>
      <c r="H52" s="16">
        <v>0.77778000000000003</v>
      </c>
      <c r="I52" s="16" t="e">
        <v>#N/A</v>
      </c>
      <c r="J52" s="16">
        <v>2.83968</v>
      </c>
      <c r="K52" s="16">
        <v>2.1767399999999997</v>
      </c>
      <c r="L52" s="16" t="e">
        <v>#N/A</v>
      </c>
    </row>
    <row r="53" spans="1:12" x14ac:dyDescent="0.35">
      <c r="A53" s="17">
        <v>60</v>
      </c>
      <c r="B53" s="16">
        <v>0.32335000000000003</v>
      </c>
      <c r="C53" s="16">
        <v>0.80620000000000003</v>
      </c>
      <c r="D53" s="16">
        <v>0.62639999999999996</v>
      </c>
      <c r="E53" s="16">
        <v>0.48024000000000006</v>
      </c>
      <c r="F53" s="16" t="e">
        <v>#N/A</v>
      </c>
      <c r="G53" s="16">
        <v>1.12578</v>
      </c>
      <c r="H53" s="16">
        <v>0.86304000000000003</v>
      </c>
      <c r="I53" s="16" t="e">
        <v>#N/A</v>
      </c>
      <c r="J53" s="16">
        <v>2.7039599999999999</v>
      </c>
      <c r="K53" s="16">
        <v>2.0723400000000001</v>
      </c>
      <c r="L53" s="16" t="e">
        <v>#N/A</v>
      </c>
    </row>
    <row r="54" spans="1:12" x14ac:dyDescent="0.35">
      <c r="A54" s="17">
        <v>61</v>
      </c>
      <c r="B54" s="16">
        <v>0.34509999999999996</v>
      </c>
      <c r="C54" s="16">
        <v>0.86274999999999991</v>
      </c>
      <c r="D54" s="16">
        <v>0.69252000000000002</v>
      </c>
      <c r="E54" s="16">
        <v>0.53069999999999995</v>
      </c>
      <c r="F54" s="16" t="e">
        <v>#N/A</v>
      </c>
      <c r="G54" s="16">
        <v>1.2475799999999999</v>
      </c>
      <c r="H54" s="16">
        <v>0.95700000000000007</v>
      </c>
      <c r="I54" s="16" t="e">
        <v>#N/A</v>
      </c>
      <c r="J54" s="16">
        <v>2.4951599999999998</v>
      </c>
      <c r="K54" s="16">
        <v>1.9122599999999998</v>
      </c>
      <c r="L54" s="16" t="e">
        <v>#N/A</v>
      </c>
    </row>
    <row r="55" spans="1:12" x14ac:dyDescent="0.35">
      <c r="A55" s="17">
        <v>62</v>
      </c>
      <c r="B55" s="16">
        <v>0.37264999999999998</v>
      </c>
      <c r="C55" s="16">
        <v>0.91349999999999998</v>
      </c>
      <c r="D55" s="16">
        <v>0.53069999999999995</v>
      </c>
      <c r="E55" s="16">
        <v>0.40716000000000002</v>
      </c>
      <c r="F55" s="16" t="e">
        <v>#N/A</v>
      </c>
      <c r="G55" s="16">
        <v>0.95526000000000011</v>
      </c>
      <c r="H55" s="16">
        <v>0.73253999999999997</v>
      </c>
      <c r="I55" s="16" t="e">
        <v>#N/A</v>
      </c>
      <c r="J55" s="16">
        <v>1.9087799999999999</v>
      </c>
      <c r="K55" s="16">
        <v>1.4633399999999999</v>
      </c>
      <c r="L55" s="16" t="e">
        <v>#N/A</v>
      </c>
    </row>
    <row r="56" spans="1:12" x14ac:dyDescent="0.35">
      <c r="A56" s="17">
        <v>63</v>
      </c>
      <c r="B56" s="16">
        <v>0.39874999999999999</v>
      </c>
      <c r="C56" s="16">
        <v>0.9628000000000001</v>
      </c>
      <c r="D56" s="16">
        <v>0.57942000000000005</v>
      </c>
      <c r="E56" s="16">
        <v>0.44369999999999998</v>
      </c>
      <c r="F56" s="16" t="e">
        <v>#N/A</v>
      </c>
      <c r="G56" s="16">
        <v>0.70469999999999999</v>
      </c>
      <c r="H56" s="16">
        <v>0.53939999999999999</v>
      </c>
      <c r="I56" s="16" t="e">
        <v>#N/A</v>
      </c>
      <c r="J56" s="16">
        <v>1.4094</v>
      </c>
      <c r="K56" s="16">
        <v>1.0805400000000001</v>
      </c>
      <c r="L56" s="16" t="e">
        <v>#N/A</v>
      </c>
    </row>
    <row r="57" spans="1:12" x14ac:dyDescent="0.35">
      <c r="A57" s="17">
        <v>64</v>
      </c>
      <c r="B57" s="16">
        <v>0.43209999999999998</v>
      </c>
      <c r="C57" s="16">
        <v>0.99470000000000003</v>
      </c>
      <c r="D57" s="16">
        <v>0.60029999999999994</v>
      </c>
      <c r="E57" s="16">
        <v>0.45936000000000005</v>
      </c>
      <c r="F57" s="16" t="e">
        <v>#N/A</v>
      </c>
      <c r="G57" s="16">
        <v>0.33407999999999999</v>
      </c>
      <c r="H57" s="16">
        <v>0.25578000000000001</v>
      </c>
      <c r="I57" s="16" t="e">
        <v>#N/A</v>
      </c>
      <c r="J57" s="16">
        <v>0.66815999999999998</v>
      </c>
      <c r="K57" s="16">
        <v>0.51156000000000001</v>
      </c>
      <c r="L57" s="16" t="e">
        <v>#N/A</v>
      </c>
    </row>
    <row r="58" spans="1:12" x14ac:dyDescent="0.35">
      <c r="A58" s="17">
        <v>65</v>
      </c>
      <c r="B58" s="16">
        <v>0.47995000000000004</v>
      </c>
      <c r="C58" s="16">
        <v>0</v>
      </c>
      <c r="D58" s="16">
        <v>0.65598000000000001</v>
      </c>
      <c r="E58" s="16">
        <v>0.50285999999999997</v>
      </c>
      <c r="F58" s="16" t="e">
        <v>#N/A</v>
      </c>
      <c r="G58" s="16">
        <v>0</v>
      </c>
      <c r="H58" s="16">
        <v>0</v>
      </c>
      <c r="I58" s="16" t="e">
        <v>#N/A</v>
      </c>
      <c r="J58" s="16">
        <v>0</v>
      </c>
      <c r="K58" s="16">
        <v>0</v>
      </c>
      <c r="L58" s="16" t="e">
        <v>#N/A</v>
      </c>
    </row>
    <row r="59" spans="1:12" x14ac:dyDescent="0.35">
      <c r="A59" s="17">
        <v>66</v>
      </c>
      <c r="B59" s="16">
        <v>0.53359999999999996</v>
      </c>
      <c r="C59" s="16">
        <v>0</v>
      </c>
      <c r="D59" s="16">
        <v>0.68034000000000006</v>
      </c>
      <c r="E59" s="16">
        <v>0.52200000000000002</v>
      </c>
      <c r="F59" s="16" t="e">
        <v>#N/A</v>
      </c>
      <c r="G59" s="16">
        <v>0</v>
      </c>
      <c r="H59" s="16">
        <v>0</v>
      </c>
      <c r="I59" s="16" t="e">
        <v>#N/A</v>
      </c>
      <c r="J59" s="16">
        <v>0</v>
      </c>
      <c r="K59" s="16">
        <v>0</v>
      </c>
      <c r="L59" s="16" t="e">
        <v>#N/A</v>
      </c>
    </row>
    <row r="60" spans="1:12" x14ac:dyDescent="0.35">
      <c r="A60" s="17">
        <v>67</v>
      </c>
      <c r="B60" s="16">
        <v>0.59014999999999995</v>
      </c>
      <c r="C60" s="16">
        <v>0</v>
      </c>
      <c r="D60" s="16">
        <v>0.72558</v>
      </c>
      <c r="E60" s="16">
        <v>0.55506</v>
      </c>
      <c r="F60" s="16" t="e">
        <v>#N/A</v>
      </c>
      <c r="G60" s="16">
        <v>0</v>
      </c>
      <c r="H60" s="16">
        <v>0</v>
      </c>
      <c r="I60" s="16" t="e">
        <v>#N/A</v>
      </c>
      <c r="J60" s="16">
        <v>0</v>
      </c>
      <c r="K60" s="16">
        <v>0</v>
      </c>
      <c r="L60" s="16" t="e">
        <v>#N/A</v>
      </c>
    </row>
    <row r="61" spans="1:12" x14ac:dyDescent="0.35">
      <c r="A61" s="17">
        <v>68</v>
      </c>
      <c r="B61" s="16">
        <v>0.65684999999999993</v>
      </c>
      <c r="C61" s="16">
        <v>0</v>
      </c>
      <c r="D61" s="16">
        <v>0.73080000000000001</v>
      </c>
      <c r="E61" s="16">
        <v>0.56028</v>
      </c>
      <c r="F61" s="16" t="e">
        <v>#N/A</v>
      </c>
      <c r="G61" s="16">
        <v>0</v>
      </c>
      <c r="H61" s="16">
        <v>0</v>
      </c>
      <c r="I61" s="16" t="e">
        <v>#N/A</v>
      </c>
      <c r="J61" s="16">
        <v>0</v>
      </c>
      <c r="K61" s="16">
        <v>0</v>
      </c>
      <c r="L61" s="16" t="e">
        <v>#N/A</v>
      </c>
    </row>
    <row r="62" spans="1:12" x14ac:dyDescent="0.35">
      <c r="A62" s="17">
        <v>69</v>
      </c>
      <c r="B62" s="16">
        <v>0.73079999999999989</v>
      </c>
      <c r="C62" s="16">
        <v>0</v>
      </c>
      <c r="D62" s="16">
        <v>0.60203999999999991</v>
      </c>
      <c r="E62" s="16">
        <v>0.46110000000000001</v>
      </c>
      <c r="F62" s="16" t="e">
        <v>#N/A</v>
      </c>
      <c r="G62" s="16">
        <v>0</v>
      </c>
      <c r="H62" s="16">
        <v>0</v>
      </c>
      <c r="I62" s="16" t="e">
        <v>#N/A</v>
      </c>
      <c r="J62" s="16">
        <v>0</v>
      </c>
      <c r="K62" s="16">
        <v>0</v>
      </c>
      <c r="L62" s="16" t="e">
        <v>#N/A</v>
      </c>
    </row>
    <row r="63" spans="1:12" x14ac:dyDescent="0.35">
      <c r="A63" s="17">
        <v>70</v>
      </c>
      <c r="B63" s="16"/>
      <c r="C63" s="16"/>
      <c r="D63" s="16"/>
      <c r="E63" s="16"/>
      <c r="F63" s="16"/>
      <c r="G63" s="16"/>
      <c r="H63" s="16"/>
      <c r="I63" s="16"/>
      <c r="J63" s="16"/>
      <c r="K63" s="16"/>
      <c r="L63" s="16"/>
    </row>
    <row r="64" spans="1:12" x14ac:dyDescent="0.35">
      <c r="A64" s="17">
        <v>71</v>
      </c>
      <c r="B64" s="16"/>
      <c r="C64" s="16"/>
      <c r="D64" s="16"/>
      <c r="E64" s="16"/>
      <c r="F64" s="16"/>
      <c r="G64" s="16"/>
      <c r="H64" s="16"/>
      <c r="I64" s="16"/>
      <c r="J64" s="16"/>
      <c r="K64" s="16"/>
      <c r="L64" s="16"/>
    </row>
    <row r="65" spans="1:12" x14ac:dyDescent="0.35">
      <c r="A65" s="17">
        <v>72</v>
      </c>
      <c r="B65" s="16"/>
      <c r="C65" s="16"/>
      <c r="D65" s="16"/>
      <c r="E65" s="16"/>
      <c r="F65" s="16"/>
      <c r="G65" s="16"/>
      <c r="H65" s="16"/>
      <c r="I65" s="16"/>
      <c r="J65" s="16"/>
      <c r="K65" s="16"/>
      <c r="L65" s="16"/>
    </row>
    <row r="66" spans="1:12" x14ac:dyDescent="0.35">
      <c r="A66" s="17">
        <v>73</v>
      </c>
      <c r="B66" s="16"/>
      <c r="C66" s="16"/>
      <c r="D66" s="16"/>
      <c r="E66" s="16"/>
      <c r="F66" s="16"/>
      <c r="G66" s="16"/>
      <c r="H66" s="16"/>
      <c r="I66" s="16"/>
      <c r="J66" s="16"/>
      <c r="K66" s="16"/>
      <c r="L66" s="16"/>
    </row>
    <row r="67" spans="1:12" x14ac:dyDescent="0.35">
      <c r="A67" s="17">
        <v>74</v>
      </c>
      <c r="B67" s="16"/>
      <c r="C67" s="16"/>
      <c r="D67" s="16"/>
      <c r="E67" s="16"/>
      <c r="F67" s="16"/>
      <c r="G67" s="16"/>
      <c r="H67" s="16"/>
      <c r="I67" s="16"/>
      <c r="J67" s="16"/>
      <c r="K67" s="16"/>
      <c r="L67" s="16"/>
    </row>
    <row r="68" spans="1:12" x14ac:dyDescent="0.35">
      <c r="A68" s="17">
        <v>75</v>
      </c>
      <c r="B68" s="16"/>
      <c r="C68" s="16"/>
      <c r="D68" s="16"/>
      <c r="E68" s="16"/>
      <c r="F68" s="16"/>
      <c r="G68" s="16"/>
      <c r="H68" s="16"/>
      <c r="I68" s="16"/>
      <c r="J68" s="16"/>
      <c r="K68" s="16"/>
      <c r="L68" s="16"/>
    </row>
  </sheetData>
  <sheetProtection algorithmName="SHA-512" hashValue="Xm5N4KKoSC5nCYN4e3PQfA3x7JLCtsrw/7BJlnUSxb5bBRkci9ffoKRwSMnR+KoB0BhD2kWnSMbhzJLBDIHbaQ==" saltValue="H996OHya9PWr6DENdcUQAQ==" spinCount="100000" sheet="1" objects="1" scenarios="1" selectLockedCells="1" selectUnlockedCells="1"/>
  <mergeCells count="2">
    <mergeCell ref="A4:A6"/>
    <mergeCell ref="B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85B2-2B76-4D96-9234-20C2E2F1D585}">
  <sheetPr codeName="Sheet6">
    <tabColor rgb="FF00B0F0"/>
  </sheetPr>
  <dimension ref="A1:N68"/>
  <sheetViews>
    <sheetView zoomScaleNormal="100" workbookViewId="0"/>
  </sheetViews>
  <sheetFormatPr defaultRowHeight="14.5" x14ac:dyDescent="0.35"/>
  <cols>
    <col min="1" max="1" width="13.1796875" customWidth="1"/>
    <col min="2" max="2" width="15.7265625" bestFit="1" customWidth="1"/>
    <col min="3" max="3" width="17.26953125" bestFit="1" customWidth="1"/>
    <col min="4" max="9" width="18.453125" bestFit="1" customWidth="1"/>
    <col min="10" max="12" width="19.453125" bestFit="1" customWidth="1"/>
  </cols>
  <sheetData>
    <row r="1" spans="1:14" ht="21" x14ac:dyDescent="0.5">
      <c r="A1" s="4" t="s">
        <v>214</v>
      </c>
      <c r="B1" s="5"/>
      <c r="C1" s="6"/>
      <c r="D1" s="6"/>
      <c r="E1" s="6"/>
      <c r="F1" s="6"/>
      <c r="G1" s="6"/>
      <c r="H1" s="6"/>
      <c r="I1" s="6"/>
      <c r="J1" s="6"/>
      <c r="K1" s="6"/>
      <c r="L1" s="6"/>
      <c r="M1" t="s">
        <v>20</v>
      </c>
      <c r="N1" s="123" t="s">
        <v>215</v>
      </c>
    </row>
    <row r="2" spans="1:14" x14ac:dyDescent="0.35">
      <c r="A2" s="7" t="s">
        <v>185</v>
      </c>
      <c r="B2" s="3"/>
      <c r="M2" t="s">
        <v>47</v>
      </c>
      <c r="N2" s="123" t="s">
        <v>202</v>
      </c>
    </row>
    <row r="3" spans="1:14" x14ac:dyDescent="0.35">
      <c r="A3" s="1" t="s">
        <v>187</v>
      </c>
    </row>
    <row r="4" spans="1:14" ht="14.5" customHeight="1" x14ac:dyDescent="0.35">
      <c r="A4" s="151" t="s">
        <v>188</v>
      </c>
      <c r="B4" s="154" t="s">
        <v>189</v>
      </c>
      <c r="C4" s="155"/>
      <c r="D4" s="124">
        <v>2</v>
      </c>
      <c r="E4" s="124">
        <v>2</v>
      </c>
      <c r="F4" s="124">
        <v>2</v>
      </c>
      <c r="G4" s="125">
        <v>5</v>
      </c>
      <c r="H4" s="125">
        <v>5</v>
      </c>
      <c r="I4" s="125">
        <v>5</v>
      </c>
      <c r="J4" s="126">
        <v>65</v>
      </c>
      <c r="K4" s="126">
        <v>65</v>
      </c>
      <c r="L4" s="126">
        <v>65</v>
      </c>
    </row>
    <row r="5" spans="1:14" x14ac:dyDescent="0.35">
      <c r="A5" s="152"/>
      <c r="B5" s="8" t="s">
        <v>74</v>
      </c>
      <c r="C5" s="8" t="s">
        <v>190</v>
      </c>
      <c r="D5" s="127">
        <v>30</v>
      </c>
      <c r="E5" s="127">
        <v>60</v>
      </c>
      <c r="F5" s="127">
        <v>90</v>
      </c>
      <c r="G5" s="128">
        <v>30</v>
      </c>
      <c r="H5" s="128">
        <v>60</v>
      </c>
      <c r="I5" s="128">
        <v>90</v>
      </c>
      <c r="J5" s="129">
        <v>30</v>
      </c>
      <c r="K5" s="129">
        <v>60</v>
      </c>
      <c r="L5" s="126">
        <v>90</v>
      </c>
    </row>
    <row r="6" spans="1:14" x14ac:dyDescent="0.35">
      <c r="A6" s="153"/>
      <c r="B6" s="9" t="s">
        <v>50</v>
      </c>
      <c r="C6" s="9" t="s">
        <v>50</v>
      </c>
      <c r="D6" s="10" t="s">
        <v>50</v>
      </c>
      <c r="E6" s="10" t="s">
        <v>50</v>
      </c>
      <c r="F6" s="10" t="s">
        <v>50</v>
      </c>
      <c r="G6" s="11" t="s">
        <v>50</v>
      </c>
      <c r="H6" s="11" t="s">
        <v>50</v>
      </c>
      <c r="I6" s="11" t="s">
        <v>50</v>
      </c>
      <c r="J6" s="12" t="s">
        <v>50</v>
      </c>
      <c r="K6" s="12" t="s">
        <v>50</v>
      </c>
      <c r="L6" s="12" t="s">
        <v>50</v>
      </c>
    </row>
    <row r="7" spans="1:14" x14ac:dyDescent="0.35">
      <c r="A7" s="13"/>
      <c r="B7" s="14" t="s">
        <v>227</v>
      </c>
      <c r="C7" s="14" t="s">
        <v>228</v>
      </c>
      <c r="D7" s="14" t="s">
        <v>229</v>
      </c>
      <c r="E7" s="14" t="s">
        <v>230</v>
      </c>
      <c r="F7" s="14" t="s">
        <v>231</v>
      </c>
      <c r="G7" s="14" t="s">
        <v>232</v>
      </c>
      <c r="H7" s="14" t="s">
        <v>233</v>
      </c>
      <c r="I7" s="14" t="s">
        <v>234</v>
      </c>
      <c r="J7" s="14" t="s">
        <v>235</v>
      </c>
      <c r="K7" s="14" t="s">
        <v>236</v>
      </c>
      <c r="L7" s="14" t="s">
        <v>237</v>
      </c>
    </row>
    <row r="8" spans="1:14" x14ac:dyDescent="0.35">
      <c r="A8" s="15">
        <v>15</v>
      </c>
      <c r="B8" s="130">
        <v>6.3799999999999982E-2</v>
      </c>
      <c r="C8" s="130">
        <v>8.6999999999999994E-3</v>
      </c>
      <c r="D8" s="16">
        <v>8.5260000000000002E-2</v>
      </c>
      <c r="E8" s="16">
        <v>6.6119999999999998E-2</v>
      </c>
      <c r="F8" s="16" t="e">
        <v>#N/A</v>
      </c>
      <c r="G8" s="16">
        <v>0.15486</v>
      </c>
      <c r="H8" s="16">
        <v>0.11832000000000001</v>
      </c>
      <c r="I8" s="16" t="e">
        <v>#N/A</v>
      </c>
      <c r="J8" s="16">
        <v>0.81432000000000004</v>
      </c>
      <c r="K8" s="16">
        <v>0.62465999999999999</v>
      </c>
      <c r="L8" s="16" t="e">
        <v>#N/A</v>
      </c>
    </row>
    <row r="9" spans="1:14" x14ac:dyDescent="0.35">
      <c r="A9" s="17">
        <v>16</v>
      </c>
      <c r="B9" s="133">
        <v>6.3799999999999982E-2</v>
      </c>
      <c r="C9" s="133">
        <v>1.3049999999999999E-2</v>
      </c>
      <c r="D9" s="16">
        <v>8.7000000000000008E-2</v>
      </c>
      <c r="E9" s="16">
        <v>6.6119999999999998E-2</v>
      </c>
      <c r="F9" s="16" t="e">
        <v>#N/A</v>
      </c>
      <c r="G9" s="16">
        <v>0.15659999999999999</v>
      </c>
      <c r="H9" s="16">
        <v>0.12006000000000001</v>
      </c>
      <c r="I9" s="16" t="e">
        <v>#N/A</v>
      </c>
      <c r="J9" s="16">
        <v>0.81432000000000004</v>
      </c>
      <c r="K9" s="16">
        <v>0.62465999999999999</v>
      </c>
      <c r="L9" s="16" t="e">
        <v>#N/A</v>
      </c>
    </row>
    <row r="10" spans="1:14" x14ac:dyDescent="0.35">
      <c r="A10" s="17">
        <v>17</v>
      </c>
      <c r="B10" s="133">
        <v>7.2499999999999995E-2</v>
      </c>
      <c r="C10" s="133">
        <v>1.0150000000000001E-2</v>
      </c>
      <c r="D10" s="16">
        <v>8.7000000000000008E-2</v>
      </c>
      <c r="E10" s="16">
        <v>6.7860000000000004E-2</v>
      </c>
      <c r="F10" s="16" t="e">
        <v>#N/A</v>
      </c>
      <c r="G10" s="16">
        <v>0.15834000000000001</v>
      </c>
      <c r="H10" s="16">
        <v>0.12006000000000001</v>
      </c>
      <c r="I10" s="16" t="e">
        <v>#N/A</v>
      </c>
      <c r="J10" s="16">
        <v>0.81432000000000004</v>
      </c>
      <c r="K10" s="16">
        <v>0.62465999999999999</v>
      </c>
      <c r="L10" s="16" t="e">
        <v>#N/A</v>
      </c>
    </row>
    <row r="11" spans="1:14" x14ac:dyDescent="0.35">
      <c r="A11" s="17">
        <v>18</v>
      </c>
      <c r="B11" s="133">
        <v>7.2499999999999995E-2</v>
      </c>
      <c r="C11" s="133">
        <v>1.8849999999999999E-2</v>
      </c>
      <c r="D11" s="16">
        <v>8.7000000000000008E-2</v>
      </c>
      <c r="E11" s="16">
        <v>6.7860000000000004E-2</v>
      </c>
      <c r="F11" s="16" t="e">
        <v>#N/A</v>
      </c>
      <c r="G11" s="16">
        <v>0.15834000000000001</v>
      </c>
      <c r="H11" s="16">
        <v>0.12006000000000001</v>
      </c>
      <c r="I11" s="16" t="e">
        <v>#N/A</v>
      </c>
      <c r="J11" s="16">
        <v>0.81432000000000004</v>
      </c>
      <c r="K11" s="16">
        <v>0.62465999999999999</v>
      </c>
      <c r="L11" s="16" t="e">
        <v>#N/A</v>
      </c>
    </row>
    <row r="12" spans="1:14" x14ac:dyDescent="0.35">
      <c r="A12" s="17">
        <v>19</v>
      </c>
      <c r="B12" s="133">
        <v>7.2499999999999995E-2</v>
      </c>
      <c r="C12" s="133">
        <v>1.5949999999999995E-2</v>
      </c>
      <c r="D12" s="16">
        <v>8.8739999999999999E-2</v>
      </c>
      <c r="E12" s="16">
        <v>6.7860000000000004E-2</v>
      </c>
      <c r="F12" s="16" t="e">
        <v>#N/A</v>
      </c>
      <c r="G12" s="16">
        <v>0.16008</v>
      </c>
      <c r="H12" s="16">
        <v>0.12180000000000001</v>
      </c>
      <c r="I12" s="16" t="e">
        <v>#N/A</v>
      </c>
      <c r="J12" s="16">
        <v>0.81432000000000004</v>
      </c>
      <c r="K12" s="16">
        <v>0.62465999999999999</v>
      </c>
      <c r="L12" s="16" t="e">
        <v>#N/A</v>
      </c>
    </row>
    <row r="13" spans="1:14" x14ac:dyDescent="0.35">
      <c r="A13" s="17">
        <v>20</v>
      </c>
      <c r="B13" s="133">
        <v>6.5250000000000002E-2</v>
      </c>
      <c r="C13" s="133">
        <v>1.8849999999999999E-2</v>
      </c>
      <c r="D13" s="16">
        <v>9.0479999999999991E-2</v>
      </c>
      <c r="E13" s="16">
        <v>6.9599999999999995E-2</v>
      </c>
      <c r="F13" s="16" t="e">
        <v>#N/A</v>
      </c>
      <c r="G13" s="16">
        <v>0.16181999999999999</v>
      </c>
      <c r="H13" s="16">
        <v>0.12353999999999998</v>
      </c>
      <c r="I13" s="16" t="e">
        <v>#N/A</v>
      </c>
      <c r="J13" s="16">
        <v>0.81432000000000004</v>
      </c>
      <c r="K13" s="16">
        <v>0.62465999999999999</v>
      </c>
      <c r="L13" s="16" t="e">
        <v>#N/A</v>
      </c>
    </row>
    <row r="14" spans="1:14" x14ac:dyDescent="0.35">
      <c r="A14" s="17">
        <v>21</v>
      </c>
      <c r="B14" s="133">
        <v>6.3799999999999982E-2</v>
      </c>
      <c r="C14" s="133">
        <v>2.0300000000000002E-2</v>
      </c>
      <c r="D14" s="16">
        <v>9.0479999999999991E-2</v>
      </c>
      <c r="E14" s="16">
        <v>6.9599999999999995E-2</v>
      </c>
      <c r="F14" s="16" t="e">
        <v>#N/A</v>
      </c>
      <c r="G14" s="16">
        <v>0.16356000000000001</v>
      </c>
      <c r="H14" s="16">
        <v>0.12528</v>
      </c>
      <c r="I14" s="16" t="e">
        <v>#N/A</v>
      </c>
      <c r="J14" s="16">
        <v>0.81432000000000004</v>
      </c>
      <c r="K14" s="16">
        <v>0.62465999999999999</v>
      </c>
      <c r="L14" s="16" t="e">
        <v>#N/A</v>
      </c>
    </row>
    <row r="15" spans="1:14" x14ac:dyDescent="0.35">
      <c r="A15" s="17">
        <v>22</v>
      </c>
      <c r="B15" s="133">
        <v>5.9450000000000003E-2</v>
      </c>
      <c r="C15" s="133">
        <v>1.8849999999999999E-2</v>
      </c>
      <c r="D15" s="16">
        <v>9.2219999999999996E-2</v>
      </c>
      <c r="E15" s="16">
        <v>6.9599999999999995E-2</v>
      </c>
      <c r="F15" s="16" t="e">
        <v>#N/A</v>
      </c>
      <c r="G15" s="16">
        <v>0.1653</v>
      </c>
      <c r="H15" s="16">
        <v>0.12701999999999999</v>
      </c>
      <c r="I15" s="16" t="e">
        <v>#N/A</v>
      </c>
      <c r="J15" s="16">
        <v>0.81432000000000004</v>
      </c>
      <c r="K15" s="16">
        <v>0.62465999999999999</v>
      </c>
      <c r="L15" s="16" t="e">
        <v>#N/A</v>
      </c>
    </row>
    <row r="16" spans="1:14" x14ac:dyDescent="0.35">
      <c r="A16" s="17">
        <v>23</v>
      </c>
      <c r="B16" s="133">
        <v>5.5100000000000003E-2</v>
      </c>
      <c r="C16" s="133">
        <v>2.3199999999999998E-2</v>
      </c>
      <c r="D16" s="16">
        <v>9.3960000000000002E-2</v>
      </c>
      <c r="E16" s="16">
        <v>7.1340000000000001E-2</v>
      </c>
      <c r="F16" s="16" t="e">
        <v>#N/A</v>
      </c>
      <c r="G16" s="16">
        <v>0.16878000000000001</v>
      </c>
      <c r="H16" s="16">
        <v>0.12875999999999999</v>
      </c>
      <c r="I16" s="16" t="e">
        <v>#N/A</v>
      </c>
      <c r="J16" s="16">
        <v>0.81432000000000004</v>
      </c>
      <c r="K16" s="16">
        <v>0.62465999999999999</v>
      </c>
      <c r="L16" s="16" t="e">
        <v>#N/A</v>
      </c>
    </row>
    <row r="17" spans="1:12" x14ac:dyDescent="0.35">
      <c r="A17" s="17">
        <v>24</v>
      </c>
      <c r="B17" s="133">
        <v>5.0750000000000003E-2</v>
      </c>
      <c r="C17" s="133">
        <v>2.3199999999999998E-2</v>
      </c>
      <c r="D17" s="16">
        <v>9.3960000000000002E-2</v>
      </c>
      <c r="E17" s="16">
        <v>7.1340000000000001E-2</v>
      </c>
      <c r="F17" s="16" t="e">
        <v>#N/A</v>
      </c>
      <c r="G17" s="16">
        <v>0.16878000000000001</v>
      </c>
      <c r="H17" s="16">
        <v>0.12875999999999999</v>
      </c>
      <c r="I17" s="16" t="e">
        <v>#N/A</v>
      </c>
      <c r="J17" s="16">
        <v>0.81432000000000004</v>
      </c>
      <c r="K17" s="16">
        <v>0.62465999999999999</v>
      </c>
      <c r="L17" s="16" t="e">
        <v>#N/A</v>
      </c>
    </row>
    <row r="18" spans="1:12" x14ac:dyDescent="0.35">
      <c r="A18" s="17">
        <v>25</v>
      </c>
      <c r="B18" s="133">
        <v>4.9300000000000004E-2</v>
      </c>
      <c r="C18" s="133">
        <v>2.0300000000000002E-2</v>
      </c>
      <c r="D18" s="16">
        <v>9.2219999999999996E-2</v>
      </c>
      <c r="E18" s="16">
        <v>7.1340000000000001E-2</v>
      </c>
      <c r="F18" s="16" t="e">
        <v>#N/A</v>
      </c>
      <c r="G18" s="16">
        <v>0.16703999999999999</v>
      </c>
      <c r="H18" s="16">
        <v>0.12701999999999999</v>
      </c>
      <c r="I18" s="16" t="e">
        <v>#N/A</v>
      </c>
      <c r="J18" s="16">
        <v>0.84911999999999999</v>
      </c>
      <c r="K18" s="16">
        <v>0.65076000000000001</v>
      </c>
      <c r="L18" s="16" t="e">
        <v>#N/A</v>
      </c>
    </row>
    <row r="19" spans="1:12" x14ac:dyDescent="0.35">
      <c r="A19" s="17">
        <v>26</v>
      </c>
      <c r="B19" s="133">
        <v>4.4949999999999997E-2</v>
      </c>
      <c r="C19" s="133">
        <v>2.4650000000000002E-2</v>
      </c>
      <c r="D19" s="16">
        <v>8.8739999999999999E-2</v>
      </c>
      <c r="E19" s="16">
        <v>6.7860000000000004E-2</v>
      </c>
      <c r="F19" s="16" t="e">
        <v>#N/A</v>
      </c>
      <c r="G19" s="16">
        <v>0.16008</v>
      </c>
      <c r="H19" s="16">
        <v>0.12180000000000001</v>
      </c>
      <c r="I19" s="16" t="e">
        <v>#N/A</v>
      </c>
      <c r="J19" s="16">
        <v>0.87695999999999996</v>
      </c>
      <c r="K19" s="16">
        <v>0.67164000000000001</v>
      </c>
      <c r="L19" s="16" t="e">
        <v>#N/A</v>
      </c>
    </row>
    <row r="20" spans="1:12" x14ac:dyDescent="0.35">
      <c r="A20" s="17">
        <v>27</v>
      </c>
      <c r="B20" s="133">
        <v>4.3499999999999997E-2</v>
      </c>
      <c r="C20" s="133">
        <v>2.6099999999999998E-2</v>
      </c>
      <c r="D20" s="16">
        <v>8.5260000000000002E-2</v>
      </c>
      <c r="E20" s="16">
        <v>6.6119999999999998E-2</v>
      </c>
      <c r="F20" s="16" t="e">
        <v>#N/A</v>
      </c>
      <c r="G20" s="16">
        <v>0.15486</v>
      </c>
      <c r="H20" s="16">
        <v>0.11832000000000001</v>
      </c>
      <c r="I20" s="16" t="e">
        <v>#N/A</v>
      </c>
      <c r="J20" s="16">
        <v>0.89783999999999997</v>
      </c>
      <c r="K20" s="16">
        <v>0.68903999999999999</v>
      </c>
      <c r="L20" s="16" t="e">
        <v>#N/A</v>
      </c>
    </row>
    <row r="21" spans="1:12" x14ac:dyDescent="0.35">
      <c r="A21" s="17">
        <v>28</v>
      </c>
      <c r="B21" s="133">
        <v>4.3499999999999997E-2</v>
      </c>
      <c r="C21" s="133">
        <v>3.0450000000000005E-2</v>
      </c>
      <c r="D21" s="16">
        <v>8.3519999999999997E-2</v>
      </c>
      <c r="E21" s="16">
        <v>6.4379999999999993E-2</v>
      </c>
      <c r="F21" s="16" t="e">
        <v>#N/A</v>
      </c>
      <c r="G21" s="16">
        <v>0.14964</v>
      </c>
      <c r="H21" s="16">
        <v>0.11484000000000001</v>
      </c>
      <c r="I21" s="16" t="e">
        <v>#N/A</v>
      </c>
      <c r="J21" s="16">
        <v>0.88392000000000004</v>
      </c>
      <c r="K21" s="16">
        <v>0.67859999999999998</v>
      </c>
      <c r="L21" s="16" t="e">
        <v>#N/A</v>
      </c>
    </row>
    <row r="22" spans="1:12" x14ac:dyDescent="0.35">
      <c r="A22" s="17">
        <v>29</v>
      </c>
      <c r="B22" s="133">
        <v>4.3499999999999997E-2</v>
      </c>
      <c r="C22" s="133">
        <v>3.7699999999999997E-2</v>
      </c>
      <c r="D22" s="16">
        <v>8.3519999999999997E-2</v>
      </c>
      <c r="E22" s="16">
        <v>6.4379999999999993E-2</v>
      </c>
      <c r="F22" s="16" t="e">
        <v>#N/A</v>
      </c>
      <c r="G22" s="16">
        <v>0.14964</v>
      </c>
      <c r="H22" s="16">
        <v>0.11484000000000001</v>
      </c>
      <c r="I22" s="16" t="e">
        <v>#N/A</v>
      </c>
      <c r="J22" s="16">
        <v>0.89783999999999997</v>
      </c>
      <c r="K22" s="16">
        <v>0.68903999999999999</v>
      </c>
      <c r="L22" s="16" t="e">
        <v>#N/A</v>
      </c>
    </row>
    <row r="23" spans="1:12" x14ac:dyDescent="0.35">
      <c r="A23" s="17">
        <v>30</v>
      </c>
      <c r="B23" s="133">
        <v>4.4949999999999997E-2</v>
      </c>
      <c r="C23" s="133">
        <v>4.4949999999999997E-2</v>
      </c>
      <c r="D23" s="16">
        <v>8.3519999999999997E-2</v>
      </c>
      <c r="E23" s="16">
        <v>6.4379999999999993E-2</v>
      </c>
      <c r="F23" s="16" t="e">
        <v>#N/A</v>
      </c>
      <c r="G23" s="16">
        <v>0.15137999999999999</v>
      </c>
      <c r="H23" s="16">
        <v>0.11484000000000001</v>
      </c>
      <c r="I23" s="16" t="e">
        <v>#N/A</v>
      </c>
      <c r="J23" s="16">
        <v>0.93264000000000002</v>
      </c>
      <c r="K23" s="16">
        <v>0.71514</v>
      </c>
      <c r="L23" s="16" t="e">
        <v>#N/A</v>
      </c>
    </row>
    <row r="24" spans="1:12" x14ac:dyDescent="0.35">
      <c r="A24" s="17">
        <v>31</v>
      </c>
      <c r="B24" s="133">
        <v>5.0750000000000003E-2</v>
      </c>
      <c r="C24" s="133">
        <v>5.3649999999999989E-2</v>
      </c>
      <c r="D24" s="16">
        <v>8.3519999999999997E-2</v>
      </c>
      <c r="E24" s="16">
        <v>6.4379999999999993E-2</v>
      </c>
      <c r="F24" s="16" t="e">
        <v>#N/A</v>
      </c>
      <c r="G24" s="16">
        <v>0.15137999999999999</v>
      </c>
      <c r="H24" s="16">
        <v>0.11484000000000001</v>
      </c>
      <c r="I24" s="16" t="e">
        <v>#N/A</v>
      </c>
      <c r="J24" s="16">
        <v>0.99527999999999994</v>
      </c>
      <c r="K24" s="16">
        <v>0.76212000000000002</v>
      </c>
      <c r="L24" s="16" t="e">
        <v>#N/A</v>
      </c>
    </row>
    <row r="25" spans="1:12" x14ac:dyDescent="0.35">
      <c r="A25" s="17">
        <v>32</v>
      </c>
      <c r="B25" s="133">
        <v>5.3649999999999989E-2</v>
      </c>
      <c r="C25" s="133">
        <v>6.2350000000000003E-2</v>
      </c>
      <c r="D25" s="16">
        <v>8.7000000000000008E-2</v>
      </c>
      <c r="E25" s="16">
        <v>6.6119999999999998E-2</v>
      </c>
      <c r="F25" s="16" t="e">
        <v>#N/A</v>
      </c>
      <c r="G25" s="16">
        <v>0.15659999999999999</v>
      </c>
      <c r="H25" s="16">
        <v>0.12006000000000001</v>
      </c>
      <c r="I25" s="16" t="e">
        <v>#N/A</v>
      </c>
      <c r="J25" s="16">
        <v>1.02312</v>
      </c>
      <c r="K25" s="16">
        <v>0.78300000000000003</v>
      </c>
      <c r="L25" s="16" t="e">
        <v>#N/A</v>
      </c>
    </row>
    <row r="26" spans="1:12" x14ac:dyDescent="0.35">
      <c r="A26" s="17">
        <v>33</v>
      </c>
      <c r="B26" s="133">
        <v>5.5100000000000003E-2</v>
      </c>
      <c r="C26" s="133">
        <v>7.3949999999999988E-2</v>
      </c>
      <c r="D26" s="16">
        <v>9.0479999999999991E-2</v>
      </c>
      <c r="E26" s="16">
        <v>6.9599999999999995E-2</v>
      </c>
      <c r="F26" s="16" t="e">
        <v>#N/A</v>
      </c>
      <c r="G26" s="16">
        <v>0.16356000000000001</v>
      </c>
      <c r="H26" s="16">
        <v>0.12528</v>
      </c>
      <c r="I26" s="16" t="e">
        <v>#N/A</v>
      </c>
      <c r="J26" s="16">
        <v>1.0701000000000001</v>
      </c>
      <c r="K26" s="16">
        <v>0.8212799999999999</v>
      </c>
      <c r="L26" s="16" t="e">
        <v>#N/A</v>
      </c>
    </row>
    <row r="27" spans="1:12" x14ac:dyDescent="0.35">
      <c r="A27" s="17">
        <v>34</v>
      </c>
      <c r="B27" s="133">
        <v>5.9450000000000003E-2</v>
      </c>
      <c r="C27" s="133">
        <v>8.6999999999999994E-2</v>
      </c>
      <c r="D27" s="16">
        <v>9.3960000000000002E-2</v>
      </c>
      <c r="E27" s="16">
        <v>7.1340000000000001E-2</v>
      </c>
      <c r="F27" s="16" t="e">
        <v>#N/A</v>
      </c>
      <c r="G27" s="16">
        <v>0.16878000000000001</v>
      </c>
      <c r="H27" s="16">
        <v>0.12875999999999999</v>
      </c>
      <c r="I27" s="16" t="e">
        <v>#N/A</v>
      </c>
      <c r="J27" s="16">
        <v>1.1118600000000001</v>
      </c>
      <c r="K27" s="16">
        <v>0.85260000000000002</v>
      </c>
      <c r="L27" s="16" t="e">
        <v>#N/A</v>
      </c>
    </row>
    <row r="28" spans="1:12" x14ac:dyDescent="0.35">
      <c r="A28" s="17">
        <v>35</v>
      </c>
      <c r="B28" s="133">
        <v>6.3799999999999982E-2</v>
      </c>
      <c r="C28" s="133">
        <v>0.10439999999999999</v>
      </c>
      <c r="D28" s="16">
        <v>0.10092000000000001</v>
      </c>
      <c r="E28" s="16">
        <v>7.8299999999999995E-2</v>
      </c>
      <c r="F28" s="16" t="e">
        <v>#N/A</v>
      </c>
      <c r="G28" s="16">
        <v>0.1827</v>
      </c>
      <c r="H28" s="16">
        <v>0.13919999999999999</v>
      </c>
      <c r="I28" s="16" t="e">
        <v>#N/A</v>
      </c>
      <c r="J28" s="16">
        <v>1.16754</v>
      </c>
      <c r="K28" s="16">
        <v>0.89436000000000004</v>
      </c>
      <c r="L28" s="16" t="e">
        <v>#N/A</v>
      </c>
    </row>
    <row r="29" spans="1:12" x14ac:dyDescent="0.35">
      <c r="A29" s="17">
        <v>36</v>
      </c>
      <c r="B29" s="133">
        <v>7.2499999999999995E-2</v>
      </c>
      <c r="C29" s="133">
        <v>0.11890000000000001</v>
      </c>
      <c r="D29" s="16">
        <v>0.10962</v>
      </c>
      <c r="E29" s="16">
        <v>8.3519999999999997E-2</v>
      </c>
      <c r="F29" s="16" t="e">
        <v>#N/A</v>
      </c>
      <c r="G29" s="16">
        <v>0.19662000000000002</v>
      </c>
      <c r="H29" s="16">
        <v>0.14964</v>
      </c>
      <c r="I29" s="16" t="e">
        <v>#N/A</v>
      </c>
      <c r="J29" s="16">
        <v>1.2092999999999998</v>
      </c>
      <c r="K29" s="16">
        <v>0.92742000000000002</v>
      </c>
      <c r="L29" s="16" t="e">
        <v>#N/A</v>
      </c>
    </row>
    <row r="30" spans="1:12" x14ac:dyDescent="0.35">
      <c r="A30" s="17">
        <v>37</v>
      </c>
      <c r="B30" s="133">
        <v>7.8300000000000008E-2</v>
      </c>
      <c r="C30" s="133">
        <v>0.13774999999999998</v>
      </c>
      <c r="D30" s="16">
        <v>0.11484000000000001</v>
      </c>
      <c r="E30" s="16">
        <v>8.8739999999999999E-2</v>
      </c>
      <c r="F30" s="16" t="e">
        <v>#N/A</v>
      </c>
      <c r="G30" s="16">
        <v>0.20705999999999999</v>
      </c>
      <c r="H30" s="16">
        <v>0.15834000000000001</v>
      </c>
      <c r="I30" s="16" t="e">
        <v>#N/A</v>
      </c>
      <c r="J30" s="16">
        <v>1.2719400000000001</v>
      </c>
      <c r="K30" s="16">
        <v>0.97440000000000004</v>
      </c>
      <c r="L30" s="16" t="e">
        <v>#N/A</v>
      </c>
    </row>
    <row r="31" spans="1:12" x14ac:dyDescent="0.35">
      <c r="A31" s="17">
        <v>38</v>
      </c>
      <c r="B31" s="133">
        <v>8.8449999999999987E-2</v>
      </c>
      <c r="C31" s="133">
        <v>0.15079999999999999</v>
      </c>
      <c r="D31" s="16">
        <v>0.12528</v>
      </c>
      <c r="E31" s="16">
        <v>9.5699999999999993E-2</v>
      </c>
      <c r="F31" s="16" t="e">
        <v>#N/A</v>
      </c>
      <c r="G31" s="16">
        <v>0.22445999999999999</v>
      </c>
      <c r="H31" s="16">
        <v>0.17226</v>
      </c>
      <c r="I31" s="16" t="e">
        <v>#N/A</v>
      </c>
      <c r="J31" s="16">
        <v>1.34676</v>
      </c>
      <c r="K31" s="16">
        <v>1.03182</v>
      </c>
      <c r="L31" s="16" t="e">
        <v>#N/A</v>
      </c>
    </row>
    <row r="32" spans="1:12" x14ac:dyDescent="0.35">
      <c r="A32" s="17">
        <v>39</v>
      </c>
      <c r="B32" s="133">
        <v>0.10150000000000001</v>
      </c>
      <c r="C32" s="133">
        <v>0.16240000000000002</v>
      </c>
      <c r="D32" s="16">
        <v>0.13572000000000001</v>
      </c>
      <c r="E32" s="16">
        <v>0.10439999999999999</v>
      </c>
      <c r="F32" s="16" t="e">
        <v>#N/A</v>
      </c>
      <c r="G32" s="16">
        <v>0.24533999999999997</v>
      </c>
      <c r="H32" s="16">
        <v>0.18792</v>
      </c>
      <c r="I32" s="16" t="e">
        <v>#N/A</v>
      </c>
      <c r="J32" s="16">
        <v>1.4163599999999998</v>
      </c>
      <c r="K32" s="16">
        <v>1.0857600000000001</v>
      </c>
      <c r="L32" s="16" t="e">
        <v>#N/A</v>
      </c>
    </row>
    <row r="33" spans="1:12" x14ac:dyDescent="0.35">
      <c r="A33" s="17">
        <v>40</v>
      </c>
      <c r="B33" s="133">
        <v>0.11455</v>
      </c>
      <c r="C33" s="133">
        <v>0.17689999999999997</v>
      </c>
      <c r="D33" s="16">
        <v>0.1479</v>
      </c>
      <c r="E33" s="16">
        <v>0.11310000000000001</v>
      </c>
      <c r="F33" s="16" t="e">
        <v>#N/A</v>
      </c>
      <c r="G33" s="16">
        <v>0.26622000000000001</v>
      </c>
      <c r="H33" s="16">
        <v>0.20358000000000001</v>
      </c>
      <c r="I33" s="16" t="e">
        <v>#N/A</v>
      </c>
      <c r="J33" s="16">
        <v>1.4789999999999999</v>
      </c>
      <c r="K33" s="16">
        <v>1.1327400000000001</v>
      </c>
      <c r="L33" s="16" t="e">
        <v>#N/A</v>
      </c>
    </row>
    <row r="34" spans="1:12" x14ac:dyDescent="0.35">
      <c r="A34" s="17">
        <v>41</v>
      </c>
      <c r="B34" s="133">
        <v>0.12905</v>
      </c>
      <c r="C34" s="133">
        <v>0.2001</v>
      </c>
      <c r="D34" s="16">
        <v>0.16181999999999999</v>
      </c>
      <c r="E34" s="16">
        <v>0.12353999999999998</v>
      </c>
      <c r="F34" s="16" t="e">
        <v>#N/A</v>
      </c>
      <c r="G34" s="16">
        <v>0.29058</v>
      </c>
      <c r="H34" s="16">
        <v>0.22272</v>
      </c>
      <c r="I34" s="16" t="e">
        <v>#N/A</v>
      </c>
      <c r="J34" s="16">
        <v>1.5816600000000001</v>
      </c>
      <c r="K34" s="16">
        <v>1.21278</v>
      </c>
      <c r="L34" s="16" t="e">
        <v>#N/A</v>
      </c>
    </row>
    <row r="35" spans="1:12" x14ac:dyDescent="0.35">
      <c r="A35" s="17">
        <v>42</v>
      </c>
      <c r="B35" s="133">
        <v>0.14645000000000002</v>
      </c>
      <c r="C35" s="133">
        <v>0.21604999999999999</v>
      </c>
      <c r="D35" s="16">
        <v>0.17574000000000001</v>
      </c>
      <c r="E35" s="16">
        <v>0.13572000000000001</v>
      </c>
      <c r="F35" s="16" t="e">
        <v>#N/A</v>
      </c>
      <c r="G35" s="16">
        <v>0.31668000000000002</v>
      </c>
      <c r="H35" s="16">
        <v>0.24360000000000001</v>
      </c>
      <c r="I35" s="16" t="e">
        <v>#N/A</v>
      </c>
      <c r="J35" s="16">
        <v>1.69998</v>
      </c>
      <c r="K35" s="16">
        <v>1.3032600000000001</v>
      </c>
      <c r="L35" s="16" t="e">
        <v>#N/A</v>
      </c>
    </row>
    <row r="36" spans="1:12" x14ac:dyDescent="0.35">
      <c r="A36" s="17">
        <v>43</v>
      </c>
      <c r="B36" s="133">
        <v>0.1537</v>
      </c>
      <c r="C36" s="133">
        <v>0.24360000000000004</v>
      </c>
      <c r="D36" s="16">
        <v>0.19488</v>
      </c>
      <c r="E36" s="16">
        <v>0.14964</v>
      </c>
      <c r="F36" s="16" t="e">
        <v>#N/A</v>
      </c>
      <c r="G36" s="16">
        <v>0.34974</v>
      </c>
      <c r="H36" s="16">
        <v>0.26795999999999998</v>
      </c>
      <c r="I36" s="16" t="e">
        <v>#N/A</v>
      </c>
      <c r="J36" s="16">
        <v>1.81656</v>
      </c>
      <c r="K36" s="16">
        <v>1.3920000000000001</v>
      </c>
      <c r="L36" s="16" t="e">
        <v>#N/A</v>
      </c>
    </row>
    <row r="37" spans="1:12" x14ac:dyDescent="0.35">
      <c r="A37" s="17">
        <v>44</v>
      </c>
      <c r="B37" s="133">
        <v>0.15805</v>
      </c>
      <c r="C37" s="133">
        <v>0.27839999999999998</v>
      </c>
      <c r="D37" s="16">
        <v>0.21576000000000001</v>
      </c>
      <c r="E37" s="16">
        <v>0.1653</v>
      </c>
      <c r="F37" s="16" t="e">
        <v>#N/A</v>
      </c>
      <c r="G37" s="16">
        <v>0.38628000000000001</v>
      </c>
      <c r="H37" s="16">
        <v>0.29754000000000003</v>
      </c>
      <c r="I37" s="16" t="e">
        <v>#N/A</v>
      </c>
      <c r="J37" s="16">
        <v>1.9609799999999999</v>
      </c>
      <c r="K37" s="16">
        <v>1.50336</v>
      </c>
      <c r="L37" s="16" t="e">
        <v>#N/A</v>
      </c>
    </row>
    <row r="38" spans="1:12" x14ac:dyDescent="0.35">
      <c r="A38" s="17">
        <v>45</v>
      </c>
      <c r="B38" s="133">
        <v>0.1653</v>
      </c>
      <c r="C38" s="133">
        <v>0.31320000000000003</v>
      </c>
      <c r="D38" s="16">
        <v>0.23838000000000001</v>
      </c>
      <c r="E38" s="16">
        <v>0.1827</v>
      </c>
      <c r="F38" s="16" t="e">
        <v>#N/A</v>
      </c>
      <c r="G38" s="16">
        <v>0.42978</v>
      </c>
      <c r="H38" s="16">
        <v>0.32885999999999999</v>
      </c>
      <c r="I38" s="16" t="e">
        <v>#N/A</v>
      </c>
      <c r="J38" s="16">
        <v>2.14194</v>
      </c>
      <c r="K38" s="16">
        <v>1.6425599999999998</v>
      </c>
      <c r="L38" s="16" t="e">
        <v>#N/A</v>
      </c>
    </row>
    <row r="39" spans="1:12" x14ac:dyDescent="0.35">
      <c r="A39" s="17">
        <v>46</v>
      </c>
      <c r="B39" s="133">
        <v>0.17254999999999998</v>
      </c>
      <c r="C39" s="133">
        <v>0.34509999999999996</v>
      </c>
      <c r="D39" s="16">
        <v>0.26447999999999999</v>
      </c>
      <c r="E39" s="16">
        <v>0.20358000000000001</v>
      </c>
      <c r="F39" s="16" t="e">
        <v>#N/A</v>
      </c>
      <c r="G39" s="16">
        <v>0.47676000000000002</v>
      </c>
      <c r="H39" s="16">
        <v>0.3654</v>
      </c>
      <c r="I39" s="16" t="e">
        <v>#N/A</v>
      </c>
      <c r="J39" s="16">
        <v>2.3559600000000001</v>
      </c>
      <c r="K39" s="16">
        <v>1.8061199999999999</v>
      </c>
      <c r="L39" s="16" t="e">
        <v>#N/A</v>
      </c>
    </row>
    <row r="40" spans="1:12" x14ac:dyDescent="0.35">
      <c r="A40" s="17">
        <v>47</v>
      </c>
      <c r="B40" s="133">
        <v>0.17835000000000001</v>
      </c>
      <c r="C40" s="133">
        <v>0.38135000000000002</v>
      </c>
      <c r="D40" s="16">
        <v>0.29232000000000002</v>
      </c>
      <c r="E40" s="16">
        <v>0.22445999999999999</v>
      </c>
      <c r="F40" s="16" t="e">
        <v>#N/A</v>
      </c>
      <c r="G40" s="16">
        <v>0.52722000000000002</v>
      </c>
      <c r="H40" s="16">
        <v>0.40368000000000004</v>
      </c>
      <c r="I40" s="16" t="e">
        <v>#N/A</v>
      </c>
      <c r="J40" s="16">
        <v>2.5491000000000001</v>
      </c>
      <c r="K40" s="16">
        <v>1.9540200000000001</v>
      </c>
      <c r="L40" s="16" t="e">
        <v>#N/A</v>
      </c>
    </row>
    <row r="41" spans="1:12" x14ac:dyDescent="0.35">
      <c r="A41" s="17">
        <v>48</v>
      </c>
      <c r="B41" s="133">
        <v>0.19284999999999999</v>
      </c>
      <c r="C41" s="133">
        <v>0.43789999999999996</v>
      </c>
      <c r="D41" s="16">
        <v>0.32538</v>
      </c>
      <c r="E41" s="16">
        <v>0.24881999999999999</v>
      </c>
      <c r="F41" s="16" t="e">
        <v>#N/A</v>
      </c>
      <c r="G41" s="16">
        <v>0.58464000000000005</v>
      </c>
      <c r="H41" s="16">
        <v>0.44891999999999999</v>
      </c>
      <c r="I41" s="16" t="e">
        <v>#N/A</v>
      </c>
      <c r="J41" s="16">
        <v>2.8118400000000001</v>
      </c>
      <c r="K41" s="16">
        <v>2.1558600000000001</v>
      </c>
      <c r="L41" s="16" t="e">
        <v>#N/A</v>
      </c>
    </row>
    <row r="42" spans="1:12" x14ac:dyDescent="0.35">
      <c r="A42" s="17">
        <v>49</v>
      </c>
      <c r="B42" s="133">
        <v>0.20444999999999997</v>
      </c>
      <c r="C42" s="133">
        <v>0.50895000000000001</v>
      </c>
      <c r="D42" s="16">
        <v>0.36365999999999998</v>
      </c>
      <c r="E42" s="16">
        <v>0.27839999999999998</v>
      </c>
      <c r="F42" s="16" t="e">
        <v>#N/A</v>
      </c>
      <c r="G42" s="16">
        <v>0.65249999999999997</v>
      </c>
      <c r="H42" s="16">
        <v>0.50112000000000001</v>
      </c>
      <c r="I42" s="16" t="e">
        <v>#N/A</v>
      </c>
      <c r="J42" s="16">
        <v>3.0536999999999996</v>
      </c>
      <c r="K42" s="16">
        <v>2.3403</v>
      </c>
      <c r="L42" s="16" t="e">
        <v>#N/A</v>
      </c>
    </row>
    <row r="43" spans="1:12" x14ac:dyDescent="0.35">
      <c r="A43" s="17">
        <v>50</v>
      </c>
      <c r="B43" s="133">
        <v>0.22184999999999999</v>
      </c>
      <c r="C43" s="133">
        <v>0.58435000000000004</v>
      </c>
      <c r="D43" s="16">
        <v>0.40716000000000002</v>
      </c>
      <c r="E43" s="16">
        <v>0.31145999999999996</v>
      </c>
      <c r="F43" s="16" t="e">
        <v>#N/A</v>
      </c>
      <c r="G43" s="16">
        <v>0.73253999999999997</v>
      </c>
      <c r="H43" s="16">
        <v>0.56201999999999996</v>
      </c>
      <c r="I43" s="16" t="e">
        <v>#N/A</v>
      </c>
      <c r="J43" s="16">
        <v>3.3303599999999998</v>
      </c>
      <c r="K43" s="16">
        <v>2.5525800000000003</v>
      </c>
      <c r="L43" s="16" t="e">
        <v>#N/A</v>
      </c>
    </row>
    <row r="44" spans="1:12" x14ac:dyDescent="0.35">
      <c r="A44" s="17">
        <v>51</v>
      </c>
      <c r="B44" s="133">
        <v>0.23925000000000002</v>
      </c>
      <c r="C44" s="133">
        <v>0.67280000000000006</v>
      </c>
      <c r="D44" s="16">
        <v>0.45588000000000001</v>
      </c>
      <c r="E44" s="16">
        <v>0.34974</v>
      </c>
      <c r="F44" s="16" t="e">
        <v>#N/A</v>
      </c>
      <c r="G44" s="16">
        <v>0.8212799999999999</v>
      </c>
      <c r="H44" s="16">
        <v>0.62988</v>
      </c>
      <c r="I44" s="16" t="e">
        <v>#N/A</v>
      </c>
      <c r="J44" s="16">
        <v>3.6957600000000004</v>
      </c>
      <c r="K44" s="16">
        <v>2.8327199999999997</v>
      </c>
      <c r="L44" s="16" t="e">
        <v>#N/A</v>
      </c>
    </row>
    <row r="45" spans="1:12" x14ac:dyDescent="0.35">
      <c r="A45" s="17">
        <v>52</v>
      </c>
      <c r="B45" s="133">
        <v>0.25664999999999999</v>
      </c>
      <c r="C45" s="133">
        <v>0.76560000000000006</v>
      </c>
      <c r="D45" s="16">
        <v>0.51329999999999998</v>
      </c>
      <c r="E45" s="16">
        <v>0.39324000000000003</v>
      </c>
      <c r="F45" s="16" t="e">
        <v>#N/A</v>
      </c>
      <c r="G45" s="16">
        <v>0.92394000000000009</v>
      </c>
      <c r="H45" s="16">
        <v>0.70817999999999992</v>
      </c>
      <c r="I45" s="16" t="e">
        <v>#N/A</v>
      </c>
      <c r="J45" s="16">
        <v>4.0681200000000004</v>
      </c>
      <c r="K45" s="16">
        <v>3.1198199999999998</v>
      </c>
      <c r="L45" s="16" t="e">
        <v>#N/A</v>
      </c>
    </row>
    <row r="46" spans="1:12" x14ac:dyDescent="0.35">
      <c r="A46" s="17">
        <v>53</v>
      </c>
      <c r="B46" s="133">
        <v>0.27549999999999997</v>
      </c>
      <c r="C46" s="133">
        <v>0.87434999999999996</v>
      </c>
      <c r="D46" s="16">
        <v>0.57420000000000004</v>
      </c>
      <c r="E46" s="16">
        <v>0.44022</v>
      </c>
      <c r="F46" s="16" t="e">
        <v>#N/A</v>
      </c>
      <c r="G46" s="16">
        <v>1.03182</v>
      </c>
      <c r="H46" s="16">
        <v>0.79170000000000007</v>
      </c>
      <c r="I46" s="16" t="e">
        <v>#N/A</v>
      </c>
      <c r="J46" s="16">
        <v>4.4700600000000001</v>
      </c>
      <c r="K46" s="16">
        <v>3.4260600000000001</v>
      </c>
      <c r="L46" s="16" t="e">
        <v>#N/A</v>
      </c>
    </row>
    <row r="47" spans="1:12" x14ac:dyDescent="0.35">
      <c r="A47" s="17">
        <v>54</v>
      </c>
      <c r="B47" s="133">
        <v>0.29579999999999995</v>
      </c>
      <c r="C47" s="133">
        <v>1.0019499999999999</v>
      </c>
      <c r="D47" s="16">
        <v>0.64380000000000004</v>
      </c>
      <c r="E47" s="16">
        <v>0.49241999999999997</v>
      </c>
      <c r="F47" s="16" t="e">
        <v>#N/A</v>
      </c>
      <c r="G47" s="16">
        <v>1.1571</v>
      </c>
      <c r="H47" s="16">
        <v>0.88739999999999997</v>
      </c>
      <c r="I47" s="16" t="e">
        <v>#N/A</v>
      </c>
      <c r="J47" s="16">
        <v>4.84938</v>
      </c>
      <c r="K47" s="16">
        <v>3.7183799999999998</v>
      </c>
      <c r="L47" s="16" t="e">
        <v>#N/A</v>
      </c>
    </row>
    <row r="48" spans="1:12" x14ac:dyDescent="0.35">
      <c r="A48" s="17">
        <v>55</v>
      </c>
      <c r="B48" s="133">
        <v>0.32045000000000001</v>
      </c>
      <c r="C48" s="133">
        <v>1.15855</v>
      </c>
      <c r="D48" s="16">
        <v>0.71687999999999996</v>
      </c>
      <c r="E48" s="16">
        <v>0.54984</v>
      </c>
      <c r="F48" s="16" t="e">
        <v>#N/A</v>
      </c>
      <c r="G48" s="16">
        <v>1.29108</v>
      </c>
      <c r="H48" s="16">
        <v>0.99005999999999994</v>
      </c>
      <c r="I48" s="16" t="e">
        <v>#N/A</v>
      </c>
      <c r="J48" s="16">
        <v>5.1399600000000003</v>
      </c>
      <c r="K48" s="16">
        <v>3.9411</v>
      </c>
      <c r="L48" s="16" t="e">
        <v>#N/A</v>
      </c>
    </row>
    <row r="49" spans="1:12" x14ac:dyDescent="0.35">
      <c r="A49" s="17">
        <v>56</v>
      </c>
      <c r="B49" s="133">
        <v>0.34509999999999996</v>
      </c>
      <c r="C49" s="133">
        <v>1.3281999999999998</v>
      </c>
      <c r="D49" s="16">
        <v>0.79866000000000004</v>
      </c>
      <c r="E49" s="16">
        <v>0.61247999999999991</v>
      </c>
      <c r="F49" s="16" t="e">
        <v>#N/A</v>
      </c>
      <c r="G49" s="16">
        <v>1.4355</v>
      </c>
      <c r="H49" s="16">
        <v>1.1014200000000001</v>
      </c>
      <c r="I49" s="16" t="e">
        <v>#N/A</v>
      </c>
      <c r="J49" s="16">
        <v>5.37486</v>
      </c>
      <c r="K49" s="16">
        <v>4.1203199999999995</v>
      </c>
      <c r="L49" s="16" t="e">
        <v>#N/A</v>
      </c>
    </row>
    <row r="50" spans="1:12" x14ac:dyDescent="0.35">
      <c r="A50" s="17">
        <v>57</v>
      </c>
      <c r="B50" s="133">
        <v>0.37409999999999999</v>
      </c>
      <c r="C50" s="133">
        <v>1.4731999999999998</v>
      </c>
      <c r="D50" s="16">
        <v>0.88739999999999997</v>
      </c>
      <c r="E50" s="16">
        <v>0.68034000000000006</v>
      </c>
      <c r="F50" s="16" t="e">
        <v>#N/A</v>
      </c>
      <c r="G50" s="16">
        <v>1.5973200000000001</v>
      </c>
      <c r="H50" s="16">
        <v>1.2249599999999998</v>
      </c>
      <c r="I50" s="16" t="e">
        <v>#N/A</v>
      </c>
      <c r="J50" s="16">
        <v>5.5610400000000002</v>
      </c>
      <c r="K50" s="16">
        <v>4.2629999999999999</v>
      </c>
      <c r="L50" s="16" t="e">
        <v>#N/A</v>
      </c>
    </row>
    <row r="51" spans="1:12" x14ac:dyDescent="0.35">
      <c r="A51" s="17">
        <v>58</v>
      </c>
      <c r="B51" s="133">
        <v>0.40600000000000003</v>
      </c>
      <c r="C51" s="133">
        <v>1.59355</v>
      </c>
      <c r="D51" s="16">
        <v>0.98483999999999994</v>
      </c>
      <c r="E51" s="16">
        <v>0.75515999999999994</v>
      </c>
      <c r="F51" s="16" t="e">
        <v>#N/A</v>
      </c>
      <c r="G51" s="16">
        <v>1.7730599999999999</v>
      </c>
      <c r="H51" s="16">
        <v>1.35894</v>
      </c>
      <c r="I51" s="16" t="e">
        <v>#N/A</v>
      </c>
      <c r="J51" s="16">
        <v>5.7193800000000001</v>
      </c>
      <c r="K51" s="16">
        <v>4.3848000000000003</v>
      </c>
      <c r="L51" s="16" t="e">
        <v>#N/A</v>
      </c>
    </row>
    <row r="52" spans="1:12" x14ac:dyDescent="0.35">
      <c r="A52" s="17">
        <v>59</v>
      </c>
      <c r="B52" s="133">
        <v>0.43789999999999996</v>
      </c>
      <c r="C52" s="133">
        <v>1.7022999999999999</v>
      </c>
      <c r="D52" s="16">
        <v>1.0962000000000001</v>
      </c>
      <c r="E52" s="16">
        <v>0.84041999999999994</v>
      </c>
      <c r="F52" s="16" t="e">
        <v>#N/A</v>
      </c>
      <c r="G52" s="16">
        <v>1.9731599999999998</v>
      </c>
      <c r="H52" s="16">
        <v>1.51206</v>
      </c>
      <c r="I52" s="16" t="e">
        <v>#N/A</v>
      </c>
      <c r="J52" s="16">
        <v>5.5227599999999999</v>
      </c>
      <c r="K52" s="16">
        <v>4.2334199999999997</v>
      </c>
      <c r="L52" s="16" t="e">
        <v>#N/A</v>
      </c>
    </row>
    <row r="53" spans="1:12" x14ac:dyDescent="0.35">
      <c r="A53" s="17">
        <v>60</v>
      </c>
      <c r="B53" s="133">
        <v>0.47270000000000006</v>
      </c>
      <c r="C53" s="133">
        <v>1.83135</v>
      </c>
      <c r="D53" s="16">
        <v>1.2162599999999999</v>
      </c>
      <c r="E53" s="16">
        <v>0.93264000000000002</v>
      </c>
      <c r="F53" s="16" t="e">
        <v>#N/A</v>
      </c>
      <c r="G53" s="16">
        <v>2.18892</v>
      </c>
      <c r="H53" s="16">
        <v>1.6791</v>
      </c>
      <c r="I53" s="16" t="e">
        <v>#N/A</v>
      </c>
      <c r="J53" s="16">
        <v>5.2548000000000004</v>
      </c>
      <c r="K53" s="16">
        <v>4.0298400000000001</v>
      </c>
      <c r="L53" s="16" t="e">
        <v>#N/A</v>
      </c>
    </row>
    <row r="54" spans="1:12" x14ac:dyDescent="0.35">
      <c r="A54" s="17">
        <v>61</v>
      </c>
      <c r="B54" s="133">
        <v>0.50895000000000001</v>
      </c>
      <c r="C54" s="133">
        <v>1.9560499999999998</v>
      </c>
      <c r="D54" s="16">
        <v>1.34676</v>
      </c>
      <c r="E54" s="16">
        <v>1.03356</v>
      </c>
      <c r="F54" s="16" t="e">
        <v>#N/A</v>
      </c>
      <c r="G54" s="16">
        <v>2.4255599999999999</v>
      </c>
      <c r="H54" s="16">
        <v>1.8600599999999998</v>
      </c>
      <c r="I54" s="16" t="e">
        <v>#N/A</v>
      </c>
      <c r="J54" s="16">
        <v>4.8511199999999999</v>
      </c>
      <c r="K54" s="16">
        <v>3.7183799999999998</v>
      </c>
      <c r="L54" s="16" t="e">
        <v>#N/A</v>
      </c>
    </row>
    <row r="55" spans="1:12" x14ac:dyDescent="0.35">
      <c r="A55" s="17">
        <v>62</v>
      </c>
      <c r="B55" s="133">
        <v>0.54520000000000002</v>
      </c>
      <c r="C55" s="133">
        <v>2.0749500000000003</v>
      </c>
      <c r="D55" s="16">
        <v>1.03182</v>
      </c>
      <c r="E55" s="16">
        <v>0.78996</v>
      </c>
      <c r="F55" s="16" t="e">
        <v>#N/A</v>
      </c>
      <c r="G55" s="16">
        <v>1.8565799999999999</v>
      </c>
      <c r="H55" s="16">
        <v>1.4233199999999999</v>
      </c>
      <c r="I55" s="16" t="e">
        <v>#N/A</v>
      </c>
      <c r="J55" s="16">
        <v>3.7131599999999998</v>
      </c>
      <c r="K55" s="16">
        <v>2.8466399999999998</v>
      </c>
      <c r="L55" s="16" t="e">
        <v>#N/A</v>
      </c>
    </row>
    <row r="56" spans="1:12" x14ac:dyDescent="0.35">
      <c r="A56" s="17">
        <v>63</v>
      </c>
      <c r="B56" s="133">
        <v>0.58725000000000005</v>
      </c>
      <c r="C56" s="133">
        <v>2.1822499999999998</v>
      </c>
      <c r="D56" s="16">
        <v>1.1275200000000001</v>
      </c>
      <c r="E56" s="16">
        <v>0.86477999999999999</v>
      </c>
      <c r="F56" s="16" t="e">
        <v>#N/A</v>
      </c>
      <c r="G56" s="16">
        <v>1.36938</v>
      </c>
      <c r="H56" s="16">
        <v>1.0509599999999999</v>
      </c>
      <c r="I56" s="16" t="e">
        <v>#N/A</v>
      </c>
      <c r="J56" s="16">
        <v>2.7387600000000001</v>
      </c>
      <c r="K56" s="16">
        <v>2.1001799999999999</v>
      </c>
      <c r="L56" s="16" t="e">
        <v>#N/A</v>
      </c>
    </row>
    <row r="57" spans="1:12" x14ac:dyDescent="0.35">
      <c r="A57" s="17">
        <v>64</v>
      </c>
      <c r="B57" s="133">
        <v>0.63365000000000005</v>
      </c>
      <c r="C57" s="133">
        <v>2.2562000000000002</v>
      </c>
      <c r="D57" s="16">
        <v>1.16754</v>
      </c>
      <c r="E57" s="16">
        <v>0.89436000000000004</v>
      </c>
      <c r="F57" s="16" t="e">
        <v>#N/A</v>
      </c>
      <c r="G57" s="16">
        <v>0.64902000000000004</v>
      </c>
      <c r="H57" s="16">
        <v>0.49763999999999997</v>
      </c>
      <c r="I57" s="16" t="e">
        <v>#N/A</v>
      </c>
      <c r="J57" s="16">
        <v>1.2997799999999999</v>
      </c>
      <c r="K57" s="16">
        <v>0.99701999999999991</v>
      </c>
      <c r="L57" s="16" t="e">
        <v>#N/A</v>
      </c>
    </row>
    <row r="58" spans="1:12" x14ac:dyDescent="0.35">
      <c r="A58" s="17">
        <v>65</v>
      </c>
      <c r="B58" s="133">
        <v>0.70324999999999993</v>
      </c>
      <c r="C58" s="133">
        <v>0</v>
      </c>
      <c r="D58" s="16">
        <v>1.2736799999999999</v>
      </c>
      <c r="E58" s="16">
        <v>0.97614000000000012</v>
      </c>
      <c r="F58" s="16" t="e">
        <v>#N/A</v>
      </c>
      <c r="G58" s="16">
        <v>0</v>
      </c>
      <c r="H58" s="16">
        <v>0</v>
      </c>
      <c r="I58" s="16" t="e">
        <v>#N/A</v>
      </c>
      <c r="J58" s="16">
        <v>0</v>
      </c>
      <c r="K58" s="16">
        <v>0</v>
      </c>
      <c r="L58" s="16" t="e">
        <v>#N/A</v>
      </c>
    </row>
    <row r="59" spans="1:12" x14ac:dyDescent="0.35">
      <c r="A59" s="17">
        <v>66</v>
      </c>
      <c r="B59" s="133">
        <v>0.78010000000000002</v>
      </c>
      <c r="C59" s="133">
        <v>0</v>
      </c>
      <c r="D59" s="16">
        <v>1.3224</v>
      </c>
      <c r="E59" s="16">
        <v>1.0144199999999999</v>
      </c>
      <c r="F59" s="16" t="e">
        <v>#N/A</v>
      </c>
      <c r="G59" s="16">
        <v>0</v>
      </c>
      <c r="H59" s="16">
        <v>0</v>
      </c>
      <c r="I59" s="16" t="e">
        <v>#N/A</v>
      </c>
      <c r="J59" s="16">
        <v>0</v>
      </c>
      <c r="K59" s="16">
        <v>0</v>
      </c>
      <c r="L59" s="16" t="e">
        <v>#N/A</v>
      </c>
    </row>
    <row r="60" spans="1:12" x14ac:dyDescent="0.35">
      <c r="A60" s="17">
        <v>67</v>
      </c>
      <c r="B60" s="133">
        <v>0.86709999999999998</v>
      </c>
      <c r="C60" s="133">
        <v>0</v>
      </c>
      <c r="D60" s="16">
        <v>1.4094</v>
      </c>
      <c r="E60" s="16">
        <v>1.0805400000000001</v>
      </c>
      <c r="F60" s="16" t="e">
        <v>#N/A</v>
      </c>
      <c r="G60" s="16">
        <v>0</v>
      </c>
      <c r="H60" s="16">
        <v>0</v>
      </c>
      <c r="I60" s="16" t="e">
        <v>#N/A</v>
      </c>
      <c r="J60" s="16">
        <v>0</v>
      </c>
      <c r="K60" s="16">
        <v>0</v>
      </c>
      <c r="L60" s="16" t="e">
        <v>#N/A</v>
      </c>
    </row>
    <row r="61" spans="1:12" x14ac:dyDescent="0.35">
      <c r="A61" s="17">
        <v>68</v>
      </c>
      <c r="B61" s="133">
        <v>0.96134999999999993</v>
      </c>
      <c r="C61" s="133">
        <v>0</v>
      </c>
      <c r="D61" s="16">
        <v>1.4215799999999998</v>
      </c>
      <c r="E61" s="16">
        <v>1.08924</v>
      </c>
      <c r="F61" s="16" t="e">
        <v>#N/A</v>
      </c>
      <c r="G61" s="16">
        <v>0</v>
      </c>
      <c r="H61" s="16">
        <v>0</v>
      </c>
      <c r="I61" s="16" t="e">
        <v>#N/A</v>
      </c>
      <c r="J61" s="16">
        <v>0</v>
      </c>
      <c r="K61" s="16">
        <v>0</v>
      </c>
      <c r="L61" s="16" t="e">
        <v>#N/A</v>
      </c>
    </row>
    <row r="62" spans="1:12" x14ac:dyDescent="0.35">
      <c r="A62" s="17">
        <v>69</v>
      </c>
      <c r="B62" s="133">
        <v>1.0686500000000001</v>
      </c>
      <c r="C62" s="133">
        <v>0</v>
      </c>
      <c r="D62" s="16">
        <v>1.1710200000000002</v>
      </c>
      <c r="E62" s="16">
        <v>0.89783999999999997</v>
      </c>
      <c r="F62" s="16" t="e">
        <v>#N/A</v>
      </c>
      <c r="G62" s="16">
        <v>0</v>
      </c>
      <c r="H62" s="16">
        <v>0</v>
      </c>
      <c r="I62" s="16" t="e">
        <v>#N/A</v>
      </c>
      <c r="J62" s="16">
        <v>0</v>
      </c>
      <c r="K62" s="16">
        <v>0</v>
      </c>
      <c r="L62" s="16" t="e">
        <v>#N/A</v>
      </c>
    </row>
    <row r="63" spans="1:12" x14ac:dyDescent="0.35">
      <c r="A63" s="17">
        <v>70</v>
      </c>
      <c r="B63" s="16"/>
      <c r="C63" s="16"/>
      <c r="D63" s="16"/>
      <c r="E63" s="16"/>
      <c r="F63" s="16"/>
      <c r="G63" s="16"/>
      <c r="H63" s="16"/>
      <c r="I63" s="16"/>
      <c r="J63" s="16"/>
      <c r="K63" s="16"/>
      <c r="L63" s="16"/>
    </row>
    <row r="64" spans="1:12" x14ac:dyDescent="0.35">
      <c r="A64" s="17">
        <v>71</v>
      </c>
      <c r="B64" s="16"/>
      <c r="C64" s="16"/>
      <c r="D64" s="16"/>
      <c r="E64" s="16"/>
      <c r="F64" s="16"/>
      <c r="G64" s="16"/>
      <c r="H64" s="16"/>
      <c r="I64" s="16"/>
      <c r="J64" s="16"/>
      <c r="K64" s="16"/>
      <c r="L64" s="16"/>
    </row>
    <row r="65" spans="1:12" x14ac:dyDescent="0.35">
      <c r="A65" s="17">
        <v>72</v>
      </c>
      <c r="B65" s="16"/>
      <c r="C65" s="16"/>
      <c r="D65" s="16"/>
      <c r="E65" s="16"/>
      <c r="F65" s="16"/>
      <c r="G65" s="16"/>
      <c r="H65" s="16"/>
      <c r="I65" s="16"/>
      <c r="J65" s="16"/>
      <c r="K65" s="16"/>
      <c r="L65" s="16"/>
    </row>
    <row r="66" spans="1:12" x14ac:dyDescent="0.35">
      <c r="A66" s="17">
        <v>73</v>
      </c>
      <c r="B66" s="16"/>
      <c r="C66" s="16"/>
      <c r="D66" s="16"/>
      <c r="E66" s="16"/>
      <c r="F66" s="16"/>
      <c r="G66" s="16"/>
      <c r="H66" s="16"/>
      <c r="I66" s="16"/>
      <c r="J66" s="16"/>
      <c r="K66" s="16"/>
      <c r="L66" s="16"/>
    </row>
    <row r="67" spans="1:12" x14ac:dyDescent="0.35">
      <c r="A67" s="17">
        <v>74</v>
      </c>
      <c r="B67" s="16"/>
      <c r="C67" s="16"/>
      <c r="D67" s="16"/>
      <c r="E67" s="16"/>
      <c r="F67" s="16"/>
      <c r="G67" s="16"/>
      <c r="H67" s="16"/>
      <c r="I67" s="16"/>
      <c r="J67" s="16"/>
      <c r="K67" s="16"/>
      <c r="L67" s="16"/>
    </row>
    <row r="68" spans="1:12" x14ac:dyDescent="0.35">
      <c r="A68" s="17">
        <v>75</v>
      </c>
      <c r="B68" s="16"/>
      <c r="C68" s="16"/>
      <c r="D68" s="16"/>
      <c r="E68" s="16"/>
      <c r="F68" s="16"/>
      <c r="G68" s="16"/>
      <c r="H68" s="16"/>
      <c r="I68" s="16"/>
      <c r="J68" s="16"/>
      <c r="K68" s="16"/>
      <c r="L68" s="16"/>
    </row>
  </sheetData>
  <sheetProtection algorithmName="SHA-512" hashValue="4lcyflNkVSFmVpKkkUjuYVKtJOie+1DdgraldPLBH27NxD0pWNA2bBwCCrlwWRcaViOO0dLLrJzmMaf2dwR8ZQ==" saltValue="UcFRp4Jt95xOiKLesRCkgQ==" spinCount="100000" sheet="1" objects="1" scenarios="1" selectLockedCells="1" selectUnlockedCells="1"/>
  <mergeCells count="2">
    <mergeCell ref="A4:A6"/>
    <mergeCell ref="B4: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F0C05ADFCB348966BE686E662A264" ma:contentTypeVersion="13" ma:contentTypeDescription="Create a new document." ma:contentTypeScope="" ma:versionID="68b535cb95b42788a5a8759f2db10dfd">
  <xsd:schema xmlns:xsd="http://www.w3.org/2001/XMLSchema" xmlns:xs="http://www.w3.org/2001/XMLSchema" xmlns:p="http://schemas.microsoft.com/office/2006/metadata/properties" xmlns:ns2="05c3b009-07a7-41e1-9067-dad62aaf44d0" xmlns:ns3="ba504d24-e068-4a3f-9fe2-7a9f74e1b3dc" xmlns:ns4="2e38548d-c34f-4b92-b5e4-1a6d88eeb1ff" targetNamespace="http://schemas.microsoft.com/office/2006/metadata/properties" ma:root="true" ma:fieldsID="ec41d1a29f95884d0dd288ecc67838d8" ns2:_="" ns3:_="" ns4:_="">
    <xsd:import namespace="05c3b009-07a7-41e1-9067-dad62aaf44d0"/>
    <xsd:import namespace="ba504d24-e068-4a3f-9fe2-7a9f74e1b3dc"/>
    <xsd:import namespace="2e38548d-c34f-4b92-b5e4-1a6d88eeb1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3b009-07a7-41e1-9067-dad62aaf44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504d24-e068-4a3f-9fe2-7a9f74e1b3d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d739ea-1962-432e-8e5f-e9e593ab3ebf"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38548d-c34f-4b92-b5e4-1a6d88eeb1f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e91f740-25d2-4d96-9058-9738bf4d20d4}" ma:internalName="TaxCatchAll" ma:showField="CatchAllData" ma:web="05c3b009-07a7-41e1-9067-dad62aaf44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5c3b009-07a7-41e1-9067-dad62aaf44d0">SBR005-1009903357-12569</_dlc_DocId>
    <_dlc_DocIdUrl xmlns="05c3b009-07a7-41e1-9067-dad62aaf44d0">
      <Url>https://australiansuper.sharepoint.com/teams/MEXIPP/_layouts/15/DocIdRedir.aspx?ID=SBR005-1009903357-12569</Url>
      <Description>SBR005-1009903357-12569</Description>
    </_dlc_DocIdUrl>
    <TaxCatchAll xmlns="2e38548d-c34f-4b92-b5e4-1a6d88eeb1ff" xsi:nil="true"/>
    <lcf76f155ced4ddcb4097134ff3c332f xmlns="ba504d24-e068-4a3f-9fe2-7a9f74e1b3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E2EA79C-8F97-436E-9F67-FA76F6F53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3b009-07a7-41e1-9067-dad62aaf44d0"/>
    <ds:schemaRef ds:uri="ba504d24-e068-4a3f-9fe2-7a9f74e1b3dc"/>
    <ds:schemaRef ds:uri="2e38548d-c34f-4b92-b5e4-1a6d88eeb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813979-E655-4A82-B9FE-C28451C15660}">
  <ds:schemaRefs>
    <ds:schemaRef ds:uri="http://schemas.microsoft.com/office/2006/metadata/properties"/>
    <ds:schemaRef ds:uri="http://schemas.microsoft.com/office/infopath/2007/PartnerControls"/>
    <ds:schemaRef ds:uri="05c3b009-07a7-41e1-9067-dad62aaf44d0"/>
    <ds:schemaRef ds:uri="2e38548d-c34f-4b92-b5e4-1a6d88eeb1ff"/>
    <ds:schemaRef ds:uri="ba504d24-e068-4a3f-9fe2-7a9f74e1b3dc"/>
  </ds:schemaRefs>
</ds:datastoreItem>
</file>

<file path=customXml/itemProps3.xml><?xml version="1.0" encoding="utf-8"?>
<ds:datastoreItem xmlns:ds="http://schemas.openxmlformats.org/officeDocument/2006/customXml" ds:itemID="{DED520AD-8933-43E9-B812-7C6DA124DD7A}">
  <ds:schemaRefs>
    <ds:schemaRef ds:uri="http://schemas.microsoft.com/sharepoint/v3/contenttype/forms"/>
  </ds:schemaRefs>
</ds:datastoreItem>
</file>

<file path=customXml/itemProps4.xml><?xml version="1.0" encoding="utf-8"?>
<ds:datastoreItem xmlns:ds="http://schemas.openxmlformats.org/officeDocument/2006/customXml" ds:itemID="{0A1DA196-6D6F-4176-A9C8-6472B866E0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Benjamin</dc:creator>
  <cp:keywords/>
  <dc:description/>
  <cp:lastModifiedBy>Hua, Sony</cp:lastModifiedBy>
  <cp:revision/>
  <dcterms:created xsi:type="dcterms:W3CDTF">2015-06-05T18:17:20Z</dcterms:created>
  <dcterms:modified xsi:type="dcterms:W3CDTF">2022-08-17T02:44:00Z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716faf-1e7d-4a5b-95e3-d997bb133f5e_Enabled">
    <vt:lpwstr>true</vt:lpwstr>
  </property>
  <property fmtid="{D5CDD505-2E9C-101B-9397-08002B2CF9AE}" pid="3" name="MSIP_Label_5e716faf-1e7d-4a5b-95e3-d997bb133f5e_SetDate">
    <vt:lpwstr>2021-07-27T06:32:13Z</vt:lpwstr>
  </property>
  <property fmtid="{D5CDD505-2E9C-101B-9397-08002B2CF9AE}" pid="4" name="MSIP_Label_5e716faf-1e7d-4a5b-95e3-d997bb133f5e_Method">
    <vt:lpwstr>Standard</vt:lpwstr>
  </property>
  <property fmtid="{D5CDD505-2E9C-101B-9397-08002B2CF9AE}" pid="5" name="MSIP_Label_5e716faf-1e7d-4a5b-95e3-d997bb133f5e_Name">
    <vt:lpwstr>Internal</vt:lpwstr>
  </property>
  <property fmtid="{D5CDD505-2E9C-101B-9397-08002B2CF9AE}" pid="6" name="MSIP_Label_5e716faf-1e7d-4a5b-95e3-d997bb133f5e_SiteId">
    <vt:lpwstr>2e2e956a-b164-4b2b-904b-0be8fefb4b4b</vt:lpwstr>
  </property>
  <property fmtid="{D5CDD505-2E9C-101B-9397-08002B2CF9AE}" pid="7" name="MSIP_Label_5e716faf-1e7d-4a5b-95e3-d997bb133f5e_ActionId">
    <vt:lpwstr>399107f5-5268-43b2-8840-9887584568ac</vt:lpwstr>
  </property>
  <property fmtid="{D5CDD505-2E9C-101B-9397-08002B2CF9AE}" pid="8" name="MSIP_Label_5e716faf-1e7d-4a5b-95e3-d997bb133f5e_ContentBits">
    <vt:lpwstr>0</vt:lpwstr>
  </property>
  <property fmtid="{D5CDD505-2E9C-101B-9397-08002B2CF9AE}" pid="9" name="LINKTEK-CHUNK-1">
    <vt:lpwstr>010021{"F":2,"I":"113B-5A76-122E-6BFE"}</vt:lpwstr>
  </property>
  <property fmtid="{D5CDD505-2E9C-101B-9397-08002B2CF9AE}" pid="10" name="ContentTypeId">
    <vt:lpwstr>0x010100F1BF0C05ADFCB348966BE686E662A264</vt:lpwstr>
  </property>
  <property fmtid="{D5CDD505-2E9C-101B-9397-08002B2CF9AE}" pid="11" name="Order">
    <vt:r8>100</vt:r8>
  </property>
  <property fmtid="{D5CDD505-2E9C-101B-9397-08002B2CF9AE}" pid="12" name="_dlc_DocIdItemGuid">
    <vt:lpwstr>dc25cc26-3c7f-46f6-ab8c-27bd4b64dcdc</vt:lpwstr>
  </property>
  <property fmtid="{D5CDD505-2E9C-101B-9397-08002B2CF9AE}" pid="13" name="MediaServiceImageTags">
    <vt:lpwstr/>
  </property>
</Properties>
</file>